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drawings/drawing5.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Godar\Desktop\EU Tax Observatory\repository\Analysis\Scale of tax evasion by individuals\"/>
    </mc:Choice>
  </mc:AlternateContent>
  <xr:revisionPtr revIDLastSave="0" documentId="13_ncr:1_{69424BE2-60E1-4C8E-B1A3-FF0CB3BBF5B8}" xr6:coauthVersionLast="47" xr6:coauthVersionMax="47" xr10:uidLastSave="{00000000-0000-0000-0000-000000000000}"/>
  <bookViews>
    <workbookView xWindow="28680" yWindow="-120" windowWidth="19440" windowHeight="15000" tabRatio="856" activeTab="2" xr2:uid="{29E6395E-571D-4F54-9212-AFAAA938336A}"/>
  </bookViews>
  <sheets>
    <sheet name="Summary" sheetId="32" r:id="rId1"/>
    <sheet name="Figure 1" sheetId="23" r:id="rId2"/>
    <sheet name="Figure 2" sheetId="31" r:id="rId3"/>
    <sheet name="Figure 3" sheetId="29" r:id="rId4"/>
    <sheet name="overview" sheetId="14" r:id="rId5"/>
    <sheet name="overview_tax" sheetId="28" r:id="rId6"/>
    <sheet name="references" sheetId="33" r:id="rId7"/>
    <sheet name="Zucman_2017" sheetId="22" r:id="rId8"/>
    <sheet name="Pellegrini et al. Table 4.5" sheetId="6" r:id="rId9"/>
    <sheet name="Pellegrini et al. Table 4.6" sheetId="5" r:id="rId10"/>
    <sheet name="AJZ 2017 T.A1" sheetId="12" r:id="rId11"/>
    <sheet name="AJZ 2017 T.A3" sheetId="30" r:id="rId12"/>
    <sheet name="BCG 2017" sheetId="37" r:id="rId13"/>
    <sheet name="Vellutini et al. table 3" sheetId="2" r:id="rId14"/>
    <sheet name="Vellutini et al. table 7" sheetId="3" r:id="rId15"/>
    <sheet name="Vellutini Appendix 5" sheetId="35" r:id="rId16"/>
    <sheet name="TJN 2020" sheetId="1" r:id="rId17"/>
    <sheet name="TJN 2021" sheetId="42" r:id="rId18"/>
    <sheet name="EC &amp; ECORYS 2021" sheetId="38" r:id="rId19"/>
    <sheet name="IMF 2018" sheetId="36" r:id="rId20"/>
    <sheet name="other data" sheetId="34" r:id="rId21"/>
    <sheet name="NGDPD" sheetId="25" r:id="rId22"/>
    <sheet name="OECD 2013" sheetId="27" r:id="rId23"/>
  </sheets>
  <externalReferences>
    <externalReference r:id="rId24"/>
  </externalReferences>
  <definedNames>
    <definedName name="DonnéesExternes_1" localSheetId="18" hidden="1">'EC &amp; ECORYS 2021'!$A$86:$G$118</definedName>
    <definedName name="DonnéesExternes_1" localSheetId="17" hidden="1">'TJN 2021'!$A$6:$G$230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 i="28" l="1"/>
  <c r="O21" i="28" l="1"/>
  <c r="P21" i="28" s="1"/>
  <c r="O22" i="28"/>
  <c r="P22" i="28" s="1"/>
  <c r="O23" i="28"/>
  <c r="P23" i="28" s="1"/>
  <c r="O24" i="28"/>
  <c r="P24" i="28" s="1"/>
  <c r="O25" i="28"/>
  <c r="P25" i="28" s="1"/>
  <c r="O26" i="28"/>
  <c r="P26" i="28" s="1"/>
  <c r="O27" i="28"/>
  <c r="P27" i="28" s="1"/>
  <c r="O28" i="28"/>
  <c r="P28" i="28" s="1"/>
  <c r="O29" i="28"/>
  <c r="P29" i="28" s="1"/>
  <c r="O30" i="28"/>
  <c r="P30" i="28" s="1"/>
  <c r="O31" i="28"/>
  <c r="P31" i="28" s="1"/>
  <c r="O32" i="28"/>
  <c r="P32" i="28" s="1"/>
  <c r="O33" i="28"/>
  <c r="P33" i="28" s="1"/>
  <c r="O34" i="28"/>
  <c r="P34" i="28" s="1"/>
  <c r="O35" i="28"/>
  <c r="P35" i="28" s="1"/>
  <c r="O36" i="28"/>
  <c r="P36" i="28" s="1"/>
  <c r="O37" i="28"/>
  <c r="P37" i="28" s="1"/>
  <c r="O38" i="28"/>
  <c r="P38" i="28" s="1"/>
  <c r="O39" i="28"/>
  <c r="P39" i="28" s="1"/>
  <c r="O40" i="28"/>
  <c r="P40" i="28" s="1"/>
  <c r="O41" i="28"/>
  <c r="P41" i="28" s="1"/>
  <c r="O42" i="28"/>
  <c r="P42" i="28" s="1"/>
  <c r="O43" i="28"/>
  <c r="P43" i="28" s="1"/>
  <c r="O44" i="28"/>
  <c r="P44" i="28" s="1"/>
  <c r="O45" i="28"/>
  <c r="P45" i="28" s="1"/>
  <c r="O46" i="28"/>
  <c r="P46" i="28" s="1"/>
  <c r="O47" i="28"/>
  <c r="P47" i="28" s="1"/>
  <c r="O20" i="28"/>
  <c r="P20" i="28" s="1"/>
  <c r="M20" i="28"/>
  <c r="T7" i="14"/>
  <c r="U13" i="14"/>
  <c r="E7" i="31" s="1"/>
  <c r="U14" i="14"/>
  <c r="E8" i="31" s="1"/>
  <c r="U15" i="14"/>
  <c r="E9" i="31" s="1"/>
  <c r="U16" i="14"/>
  <c r="E10" i="31" s="1"/>
  <c r="U17" i="14"/>
  <c r="E11" i="31" s="1"/>
  <c r="U18" i="14"/>
  <c r="E12" i="31" s="1"/>
  <c r="U19" i="14"/>
  <c r="E13" i="31" s="1"/>
  <c r="U20" i="14"/>
  <c r="E14" i="31" s="1"/>
  <c r="U21" i="14"/>
  <c r="E15" i="31" s="1"/>
  <c r="U22" i="14"/>
  <c r="E16" i="31" s="1"/>
  <c r="U23" i="14"/>
  <c r="E17" i="31" s="1"/>
  <c r="U24" i="14"/>
  <c r="E18" i="31" s="1"/>
  <c r="U25" i="14"/>
  <c r="E19" i="31" s="1"/>
  <c r="U26" i="14"/>
  <c r="E20" i="31" s="1"/>
  <c r="U27" i="14"/>
  <c r="E21" i="31" s="1"/>
  <c r="U28" i="14"/>
  <c r="E22" i="31" s="1"/>
  <c r="U29" i="14"/>
  <c r="E23" i="31" s="1"/>
  <c r="U30" i="14"/>
  <c r="E24" i="31" s="1"/>
  <c r="U31" i="14"/>
  <c r="E25" i="31" s="1"/>
  <c r="U32" i="14"/>
  <c r="E26" i="31" s="1"/>
  <c r="U33" i="14"/>
  <c r="E27" i="31" s="1"/>
  <c r="U34" i="14"/>
  <c r="E28" i="31" s="1"/>
  <c r="U35" i="14"/>
  <c r="E29" i="31" s="1"/>
  <c r="U36" i="14"/>
  <c r="E30" i="31" s="1"/>
  <c r="U37" i="14"/>
  <c r="E31" i="31" s="1"/>
  <c r="U38" i="14"/>
  <c r="E32" i="31" s="1"/>
  <c r="U39" i="14"/>
  <c r="E33" i="31" s="1"/>
  <c r="U12" i="14"/>
  <c r="E6" i="31" s="1"/>
  <c r="T12" i="14"/>
  <c r="T13" i="14"/>
  <c r="T14" i="14"/>
  <c r="T15" i="14"/>
  <c r="T16" i="14"/>
  <c r="T17" i="14"/>
  <c r="T18" i="14"/>
  <c r="T19" i="14"/>
  <c r="T20" i="14"/>
  <c r="T21" i="14"/>
  <c r="T22" i="14"/>
  <c r="T23" i="14"/>
  <c r="T24" i="14"/>
  <c r="T25" i="14"/>
  <c r="T26" i="14"/>
  <c r="T27" i="14"/>
  <c r="T28" i="14"/>
  <c r="T29" i="14"/>
  <c r="T30" i="14"/>
  <c r="T31" i="14"/>
  <c r="T32" i="14"/>
  <c r="T33" i="14"/>
  <c r="T34" i="14"/>
  <c r="T35" i="14"/>
  <c r="T36" i="14"/>
  <c r="T37" i="14"/>
  <c r="T38" i="14"/>
  <c r="T39" i="14"/>
  <c r="U7" i="14" l="1"/>
  <c r="T10" i="14"/>
  <c r="O10" i="28"/>
  <c r="N10" i="28"/>
  <c r="N46" i="28"/>
  <c r="N45" i="28"/>
  <c r="N44" i="28"/>
  <c r="N43" i="28"/>
  <c r="N42" i="28"/>
  <c r="N41" i="28"/>
  <c r="N40" i="28"/>
  <c r="N39" i="28"/>
  <c r="N38" i="28"/>
  <c r="N37" i="28"/>
  <c r="N36" i="28"/>
  <c r="N35" i="28"/>
  <c r="N34" i="28"/>
  <c r="N33" i="28"/>
  <c r="N32" i="28"/>
  <c r="N31" i="28"/>
  <c r="N30" i="28"/>
  <c r="N29" i="28"/>
  <c r="N28" i="28"/>
  <c r="N27" i="28"/>
  <c r="N26" i="28"/>
  <c r="N25" i="28"/>
  <c r="N24" i="28"/>
  <c r="N23" i="28"/>
  <c r="N22" i="28"/>
  <c r="N21" i="28"/>
  <c r="N20" i="28"/>
  <c r="S38" i="14"/>
  <c r="S37" i="14"/>
  <c r="S36" i="14"/>
  <c r="S35" i="14"/>
  <c r="S34" i="14"/>
  <c r="S33" i="14"/>
  <c r="S32" i="14"/>
  <c r="S31" i="14"/>
  <c r="S30" i="14"/>
  <c r="S29" i="14"/>
  <c r="S28" i="14"/>
  <c r="S27" i="14"/>
  <c r="S26" i="14"/>
  <c r="S25" i="14"/>
  <c r="S24" i="14"/>
  <c r="S23" i="14"/>
  <c r="S22" i="14"/>
  <c r="S21" i="14"/>
  <c r="S20" i="14"/>
  <c r="S19" i="14"/>
  <c r="S18" i="14"/>
  <c r="S17" i="14"/>
  <c r="S16" i="14"/>
  <c r="S15" i="14"/>
  <c r="S14" i="14"/>
  <c r="S13" i="14"/>
  <c r="S12"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R39" i="14"/>
  <c r="R12" i="14"/>
  <c r="M22" i="28"/>
  <c r="M23" i="28"/>
  <c r="M24" i="28"/>
  <c r="M25" i="28"/>
  <c r="M26" i="28"/>
  <c r="M27" i="28"/>
  <c r="M28" i="28"/>
  <c r="M29" i="28"/>
  <c r="M30" i="28"/>
  <c r="M31" i="28"/>
  <c r="M32" i="28"/>
  <c r="M33" i="28"/>
  <c r="M34" i="28"/>
  <c r="M35" i="28"/>
  <c r="M36" i="28"/>
  <c r="M37" i="28"/>
  <c r="M38" i="28"/>
  <c r="M39" i="28"/>
  <c r="M40" i="28"/>
  <c r="M41" i="28"/>
  <c r="M42" i="28"/>
  <c r="M43" i="28"/>
  <c r="M44" i="28"/>
  <c r="M45" i="28"/>
  <c r="M46" i="28"/>
  <c r="M21" i="28"/>
  <c r="K20" i="28"/>
  <c r="L20" i="28" s="1"/>
  <c r="R55" i="2"/>
  <c r="N10" i="14" s="1"/>
  <c r="Q55" i="2"/>
  <c r="P55" i="2"/>
  <c r="O55" i="2"/>
  <c r="N55" i="2"/>
  <c r="M55" i="2"/>
  <c r="L55" i="2"/>
  <c r="K55" i="2"/>
  <c r="J55" i="2"/>
  <c r="I55" i="2"/>
  <c r="H55" i="2"/>
  <c r="G55" i="2"/>
  <c r="F55" i="2"/>
  <c r="E55" i="2"/>
  <c r="D55" i="2"/>
  <c r="C55" i="2"/>
  <c r="R10" i="14"/>
  <c r="M10" i="28" l="1"/>
  <c r="S39" i="14"/>
  <c r="F33" i="31" s="1"/>
  <c r="F6" i="31"/>
  <c r="F7" i="31"/>
  <c r="F8" i="31"/>
  <c r="F9" i="31"/>
  <c r="F10" i="31"/>
  <c r="F11" i="31"/>
  <c r="F12" i="31"/>
  <c r="F13" i="31"/>
  <c r="F14" i="31"/>
  <c r="F15" i="31"/>
  <c r="F16" i="31"/>
  <c r="F17" i="31"/>
  <c r="F18" i="31"/>
  <c r="F19" i="31"/>
  <c r="F21" i="31"/>
  <c r="F22" i="31"/>
  <c r="F23" i="31"/>
  <c r="F24" i="31"/>
  <c r="F25" i="31"/>
  <c r="F32" i="31"/>
  <c r="F20" i="31"/>
  <c r="F26" i="31"/>
  <c r="F27" i="31"/>
  <c r="F28" i="31"/>
  <c r="F29" i="31"/>
  <c r="F30" i="31"/>
  <c r="F31" i="31"/>
  <c r="J12" i="14"/>
  <c r="R9" i="14"/>
  <c r="R8" i="14"/>
  <c r="R7" i="14" s="1"/>
  <c r="S7" i="14" s="1"/>
  <c r="B11" i="23"/>
  <c r="G6" i="23" l="1"/>
  <c r="G10" i="23" s="1"/>
  <c r="L11" i="14"/>
  <c r="F13" i="23"/>
  <c r="L7" i="14"/>
  <c r="G9" i="35"/>
  <c r="H9" i="35"/>
  <c r="C10" i="35" s="1"/>
  <c r="H10" i="35"/>
  <c r="H11" i="35"/>
  <c r="H12" i="35"/>
  <c r="H13" i="35"/>
  <c r="H14" i="35"/>
  <c r="C11" i="35" s="1"/>
  <c r="H15" i="35"/>
  <c r="H16" i="35"/>
  <c r="H17" i="35"/>
  <c r="H18" i="35"/>
  <c r="H19" i="35"/>
  <c r="H20" i="35"/>
  <c r="H21" i="35"/>
  <c r="H22" i="35"/>
  <c r="H23" i="35"/>
  <c r="H24" i="35"/>
  <c r="C15" i="35" s="1"/>
  <c r="H25" i="35"/>
  <c r="H26" i="35"/>
  <c r="H27" i="35"/>
  <c r="H28" i="35"/>
  <c r="H29" i="35"/>
  <c r="C19" i="35" s="1"/>
  <c r="H30" i="35"/>
  <c r="H31" i="35"/>
  <c r="H32" i="35"/>
  <c r="H33" i="35"/>
  <c r="H34" i="35"/>
  <c r="H35" i="35"/>
  <c r="H36" i="35"/>
  <c r="H37" i="35"/>
  <c r="H38" i="35"/>
  <c r="H39" i="35"/>
  <c r="H40" i="35"/>
  <c r="H41" i="35"/>
  <c r="H42" i="35"/>
  <c r="H43" i="35"/>
  <c r="H44" i="35"/>
  <c r="H45" i="35"/>
  <c r="H46" i="35"/>
  <c r="H47" i="35"/>
  <c r="H48" i="35"/>
  <c r="H49" i="35"/>
  <c r="C34" i="35" s="1"/>
  <c r="H50" i="35"/>
  <c r="H51" i="35"/>
  <c r="H52" i="35"/>
  <c r="H53" i="35"/>
  <c r="H54" i="35"/>
  <c r="H55" i="35"/>
  <c r="H56" i="35"/>
  <c r="H57" i="35"/>
  <c r="H58" i="35"/>
  <c r="H59" i="35"/>
  <c r="C12" i="35" s="1"/>
  <c r="H60" i="35"/>
  <c r="H61" i="35"/>
  <c r="H62" i="35"/>
  <c r="H63" i="35"/>
  <c r="H64" i="35"/>
  <c r="H65" i="35"/>
  <c r="H66" i="35"/>
  <c r="H67" i="35"/>
  <c r="H68" i="35"/>
  <c r="H69" i="35"/>
  <c r="H70" i="35"/>
  <c r="H71" i="35"/>
  <c r="H72" i="35"/>
  <c r="H73" i="35"/>
  <c r="H74" i="35"/>
  <c r="H75" i="35"/>
  <c r="H76" i="35"/>
  <c r="H77" i="35"/>
  <c r="H78" i="35"/>
  <c r="H79" i="35"/>
  <c r="H80" i="35"/>
  <c r="H81" i="35"/>
  <c r="H82" i="35"/>
  <c r="H83" i="35"/>
  <c r="H84" i="35"/>
  <c r="H85" i="35"/>
  <c r="H86" i="35"/>
  <c r="H87" i="35"/>
  <c r="H88" i="35"/>
  <c r="H89" i="35"/>
  <c r="H90" i="35"/>
  <c r="H91" i="35"/>
  <c r="H92" i="35"/>
  <c r="H93" i="35"/>
  <c r="H94" i="35"/>
  <c r="H95" i="35"/>
  <c r="H96" i="35"/>
  <c r="H97" i="35"/>
  <c r="H98" i="35"/>
  <c r="H99" i="35"/>
  <c r="C28" i="35" s="1"/>
  <c r="H100" i="35"/>
  <c r="H101" i="35"/>
  <c r="H102" i="35"/>
  <c r="H103" i="35"/>
  <c r="H104" i="35"/>
  <c r="C9" i="35" s="1"/>
  <c r="H105" i="35"/>
  <c r="H106" i="35"/>
  <c r="H107" i="35"/>
  <c r="H108" i="35"/>
  <c r="H109" i="35"/>
  <c r="H110" i="35"/>
  <c r="H111" i="35"/>
  <c r="H112" i="35"/>
  <c r="H113" i="35"/>
  <c r="H114" i="35"/>
  <c r="H115" i="35"/>
  <c r="H116" i="35"/>
  <c r="H117" i="35"/>
  <c r="H118" i="35"/>
  <c r="H119" i="35"/>
  <c r="H120" i="35"/>
  <c r="H121" i="35"/>
  <c r="H122" i="35"/>
  <c r="H123" i="35"/>
  <c r="H124" i="35"/>
  <c r="C33" i="35" s="1"/>
  <c r="H125" i="35"/>
  <c r="H126" i="35"/>
  <c r="H127" i="35"/>
  <c r="H128" i="35"/>
  <c r="H129" i="35"/>
  <c r="H130" i="35"/>
  <c r="H131" i="35"/>
  <c r="H132" i="35"/>
  <c r="H133" i="35"/>
  <c r="H134" i="35"/>
  <c r="H135" i="35"/>
  <c r="H136" i="35"/>
  <c r="H137" i="35"/>
  <c r="H138" i="35"/>
  <c r="H139" i="35"/>
  <c r="H140" i="35"/>
  <c r="H141" i="35"/>
  <c r="H142" i="35"/>
  <c r="H143" i="35"/>
  <c r="H144" i="35"/>
  <c r="H145" i="35"/>
  <c r="H146" i="35"/>
  <c r="H147" i="35"/>
  <c r="H148" i="35"/>
  <c r="M7" i="14" l="1"/>
  <c r="F6" i="23"/>
  <c r="F14" i="23" s="1"/>
  <c r="C23" i="35"/>
  <c r="C32" i="35"/>
  <c r="C20" i="35"/>
  <c r="C36" i="35"/>
  <c r="C31" i="35"/>
  <c r="C35" i="35"/>
  <c r="C24" i="35"/>
  <c r="C16" i="35"/>
  <c r="C27" i="35"/>
  <c r="C30" i="35"/>
  <c r="C26" i="35"/>
  <c r="C22" i="35"/>
  <c r="C18" i="35"/>
  <c r="C14" i="35"/>
  <c r="C29" i="35"/>
  <c r="C25" i="35"/>
  <c r="C21" i="35"/>
  <c r="C17" i="35"/>
  <c r="C13" i="35"/>
  <c r="E19" i="28"/>
  <c r="I10" i="28" l="1"/>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Q12" i="14"/>
  <c r="K12" i="14"/>
  <c r="D6" i="31" s="1"/>
  <c r="K13" i="14"/>
  <c r="D7" i="31" s="1"/>
  <c r="K14" i="14"/>
  <c r="D8" i="31" s="1"/>
  <c r="K15" i="14"/>
  <c r="D9" i="31" s="1"/>
  <c r="K16" i="14"/>
  <c r="D10" i="31" s="1"/>
  <c r="K17" i="14"/>
  <c r="D11" i="31" s="1"/>
  <c r="K18" i="14"/>
  <c r="D12" i="31" s="1"/>
  <c r="K19" i="14"/>
  <c r="D13" i="31" s="1"/>
  <c r="K20" i="14"/>
  <c r="D14" i="31" s="1"/>
  <c r="K21" i="14"/>
  <c r="D15" i="31" s="1"/>
  <c r="K22" i="14"/>
  <c r="D16" i="31" s="1"/>
  <c r="K23" i="14"/>
  <c r="D17" i="31" s="1"/>
  <c r="K24" i="14"/>
  <c r="D18" i="31" s="1"/>
  <c r="K25" i="14"/>
  <c r="D19" i="31" s="1"/>
  <c r="K26" i="14"/>
  <c r="D20" i="31" s="1"/>
  <c r="K27" i="14"/>
  <c r="D21" i="31" s="1"/>
  <c r="K28" i="14"/>
  <c r="D22" i="31" s="1"/>
  <c r="K29" i="14"/>
  <c r="D23" i="31" s="1"/>
  <c r="K30" i="14"/>
  <c r="D24" i="31" s="1"/>
  <c r="K31" i="14"/>
  <c r="D25" i="31" s="1"/>
  <c r="K32" i="14"/>
  <c r="D26" i="31" s="1"/>
  <c r="K33" i="14"/>
  <c r="D27" i="31" s="1"/>
  <c r="K34" i="14"/>
  <c r="D28" i="31" s="1"/>
  <c r="K35" i="14"/>
  <c r="D29" i="31" s="1"/>
  <c r="K36" i="14"/>
  <c r="D30" i="31" s="1"/>
  <c r="K37" i="14"/>
  <c r="D31" i="31" s="1"/>
  <c r="K38" i="14"/>
  <c r="D32" i="31" s="1"/>
  <c r="K39" i="14"/>
  <c r="D33" i="31" s="1"/>
  <c r="K11" i="14"/>
  <c r="J13" i="14" l="1"/>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11" i="14"/>
  <c r="B29" i="29" l="1"/>
  <c r="C29" i="29" s="1"/>
  <c r="B30" i="29"/>
  <c r="C30" i="29" s="1"/>
  <c r="B31" i="29"/>
  <c r="C31" i="29" s="1"/>
  <c r="B32" i="29"/>
  <c r="C32" i="29" s="1"/>
  <c r="B33" i="29"/>
  <c r="C33" i="29" s="1"/>
  <c r="B7" i="29"/>
  <c r="C7" i="29" s="1"/>
  <c r="B8" i="29"/>
  <c r="C8" i="29" s="1"/>
  <c r="B9" i="29"/>
  <c r="C9" i="29" s="1"/>
  <c r="B10" i="29"/>
  <c r="C10" i="29" s="1"/>
  <c r="B11" i="29"/>
  <c r="C11" i="29" s="1"/>
  <c r="B12" i="29"/>
  <c r="C12" i="29" s="1"/>
  <c r="B13" i="29"/>
  <c r="C13" i="29" s="1"/>
  <c r="B14" i="29"/>
  <c r="C14" i="29" s="1"/>
  <c r="B15" i="29"/>
  <c r="C15" i="29" s="1"/>
  <c r="B16" i="29"/>
  <c r="C16" i="29" s="1"/>
  <c r="B17" i="29"/>
  <c r="C17" i="29" s="1"/>
  <c r="B18" i="29"/>
  <c r="C18" i="29" s="1"/>
  <c r="B19" i="29"/>
  <c r="C19" i="29" s="1"/>
  <c r="B20" i="29"/>
  <c r="C20" i="29" s="1"/>
  <c r="B21" i="29"/>
  <c r="C21" i="29" s="1"/>
  <c r="B22" i="29"/>
  <c r="C22" i="29" s="1"/>
  <c r="B23" i="29"/>
  <c r="C23" i="29" s="1"/>
  <c r="B24" i="29"/>
  <c r="C24" i="29" s="1"/>
  <c r="B25" i="29"/>
  <c r="C25" i="29" s="1"/>
  <c r="B26" i="29"/>
  <c r="C26" i="29" s="1"/>
  <c r="B27" i="29"/>
  <c r="C27" i="29" s="1"/>
  <c r="B28" i="29"/>
  <c r="C28" i="29" s="1"/>
  <c r="B6" i="29"/>
  <c r="C6" i="29" s="1"/>
  <c r="I47" i="28" l="1"/>
  <c r="J47" i="28" s="1"/>
  <c r="D33" i="29" s="1"/>
  <c r="I46" i="28"/>
  <c r="J46" i="28" s="1"/>
  <c r="D32" i="29" s="1"/>
  <c r="I45" i="28"/>
  <c r="J45" i="28" s="1"/>
  <c r="D31" i="29" s="1"/>
  <c r="I44" i="28"/>
  <c r="J44" i="28" s="1"/>
  <c r="D30" i="29" s="1"/>
  <c r="I43" i="28"/>
  <c r="J43" i="28" s="1"/>
  <c r="D29" i="29" s="1"/>
  <c r="I42" i="28"/>
  <c r="J42" i="28" s="1"/>
  <c r="D28" i="29" s="1"/>
  <c r="I41" i="28"/>
  <c r="J41" i="28" s="1"/>
  <c r="D27" i="29" s="1"/>
  <c r="I40" i="28"/>
  <c r="J40" i="28" s="1"/>
  <c r="D26" i="29" s="1"/>
  <c r="I39" i="28"/>
  <c r="J39" i="28" s="1"/>
  <c r="D25" i="29" s="1"/>
  <c r="I38" i="28"/>
  <c r="J38" i="28" s="1"/>
  <c r="D24" i="29" s="1"/>
  <c r="I37" i="28"/>
  <c r="J37" i="28" s="1"/>
  <c r="D23" i="29" s="1"/>
  <c r="I36" i="28"/>
  <c r="J36" i="28" s="1"/>
  <c r="D22" i="29" s="1"/>
  <c r="I35" i="28"/>
  <c r="J35" i="28" s="1"/>
  <c r="D21" i="29" s="1"/>
  <c r="I34" i="28"/>
  <c r="J34" i="28" s="1"/>
  <c r="D20" i="29" s="1"/>
  <c r="I33" i="28"/>
  <c r="J33" i="28" s="1"/>
  <c r="D19" i="29" s="1"/>
  <c r="I32" i="28"/>
  <c r="J32" i="28" s="1"/>
  <c r="D18" i="29" s="1"/>
  <c r="I31" i="28"/>
  <c r="J31" i="28" s="1"/>
  <c r="D17" i="29" s="1"/>
  <c r="I30" i="28"/>
  <c r="J30" i="28" s="1"/>
  <c r="D16" i="29" s="1"/>
  <c r="I29" i="28"/>
  <c r="J29" i="28" s="1"/>
  <c r="D15" i="29" s="1"/>
  <c r="I28" i="28"/>
  <c r="J28" i="28" s="1"/>
  <c r="D14" i="29" s="1"/>
  <c r="I27" i="28"/>
  <c r="J27" i="28" s="1"/>
  <c r="D13" i="29" s="1"/>
  <c r="I26" i="28"/>
  <c r="J26" i="28" s="1"/>
  <c r="D12" i="29" s="1"/>
  <c r="I25" i="28"/>
  <c r="J25" i="28" s="1"/>
  <c r="D11" i="29" s="1"/>
  <c r="I24" i="28"/>
  <c r="J24" i="28" s="1"/>
  <c r="D10" i="29" s="1"/>
  <c r="I23" i="28"/>
  <c r="J23" i="28" s="1"/>
  <c r="D9" i="29" s="1"/>
  <c r="I22" i="28"/>
  <c r="J22" i="28" s="1"/>
  <c r="D8" i="29" s="1"/>
  <c r="I21" i="28"/>
  <c r="J21" i="28" s="1"/>
  <c r="D7" i="29" s="1"/>
  <c r="I20" i="28"/>
  <c r="J20" i="28" s="1"/>
  <c r="D6" i="29" s="1"/>
  <c r="E20" i="28"/>
  <c r="K21" i="28"/>
  <c r="K22" i="28"/>
  <c r="L22" i="28" s="1"/>
  <c r="E22" i="28"/>
  <c r="F22" i="28" s="1"/>
  <c r="K23" i="28"/>
  <c r="L23" i="28" s="1"/>
  <c r="E23" i="28"/>
  <c r="F23" i="28" s="1"/>
  <c r="K24" i="28"/>
  <c r="L24" i="28" s="1"/>
  <c r="E24" i="28"/>
  <c r="F24" i="28" s="1"/>
  <c r="K25" i="28"/>
  <c r="L25" i="28" s="1"/>
  <c r="E25" i="28"/>
  <c r="F25" i="28" s="1"/>
  <c r="K26" i="28"/>
  <c r="L26" i="28" s="1"/>
  <c r="E26" i="28"/>
  <c r="F26" i="28" s="1"/>
  <c r="K27" i="28"/>
  <c r="L27" i="28" s="1"/>
  <c r="E27" i="28"/>
  <c r="F27" i="28" s="1"/>
  <c r="K28" i="28"/>
  <c r="L28" i="28" s="1"/>
  <c r="E28" i="28"/>
  <c r="F28" i="28" s="1"/>
  <c r="K29" i="28"/>
  <c r="L29" i="28" s="1"/>
  <c r="K30" i="28"/>
  <c r="L30" i="28" s="1"/>
  <c r="K31" i="28"/>
  <c r="L31" i="28" s="1"/>
  <c r="K32" i="28"/>
  <c r="L32" i="28" s="1"/>
  <c r="E32" i="28"/>
  <c r="F32" i="28" s="1"/>
  <c r="K33" i="28"/>
  <c r="L33" i="28" s="1"/>
  <c r="E33" i="28"/>
  <c r="F33" i="28" s="1"/>
  <c r="K34" i="28"/>
  <c r="L34" i="28" s="1"/>
  <c r="K35" i="28"/>
  <c r="L35" i="28" s="1"/>
  <c r="E35" i="28"/>
  <c r="F35" i="28" s="1"/>
  <c r="K36" i="28"/>
  <c r="L36" i="28" s="1"/>
  <c r="E36" i="28"/>
  <c r="F36" i="28" s="1"/>
  <c r="K37" i="28"/>
  <c r="L37" i="28" s="1"/>
  <c r="E37" i="28"/>
  <c r="F37" i="28" s="1"/>
  <c r="K38" i="28"/>
  <c r="L38" i="28" s="1"/>
  <c r="E38" i="28"/>
  <c r="F38" i="28" s="1"/>
  <c r="K39" i="28"/>
  <c r="L39" i="28" s="1"/>
  <c r="E39" i="28"/>
  <c r="F39" i="28" s="1"/>
  <c r="K40" i="28"/>
  <c r="L40" i="28" s="1"/>
  <c r="K41" i="28"/>
  <c r="L41" i="28" s="1"/>
  <c r="K42" i="28"/>
  <c r="L42" i="28" s="1"/>
  <c r="E42" i="28"/>
  <c r="F42" i="28" s="1"/>
  <c r="K43" i="28"/>
  <c r="L43" i="28" s="1"/>
  <c r="E43" i="28"/>
  <c r="F43" i="28" s="1"/>
  <c r="K44" i="28"/>
  <c r="L44" i="28" s="1"/>
  <c r="E44" i="28"/>
  <c r="F44" i="28" s="1"/>
  <c r="K45" i="28"/>
  <c r="L45" i="28" s="1"/>
  <c r="K46" i="28"/>
  <c r="L46" i="28" s="1"/>
  <c r="K47" i="28"/>
  <c r="L47" i="28" s="1"/>
  <c r="E10" i="28"/>
  <c r="E9" i="28"/>
  <c r="G9" i="28"/>
  <c r="E8" i="28"/>
  <c r="G8" i="28"/>
  <c r="K7" i="28"/>
  <c r="B39" i="27"/>
  <c r="D22" i="5"/>
  <c r="B3" i="27"/>
  <c r="B4" i="27"/>
  <c r="B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2" i="27"/>
  <c r="D9" i="2"/>
  <c r="E9" i="2"/>
  <c r="F9" i="2"/>
  <c r="G9" i="2"/>
  <c r="H9" i="2"/>
  <c r="I9" i="2"/>
  <c r="J9" i="2"/>
  <c r="K9" i="2"/>
  <c r="L9" i="2"/>
  <c r="M9" i="2"/>
  <c r="N9" i="2"/>
  <c r="O9" i="2"/>
  <c r="P9" i="2"/>
  <c r="Q9" i="2"/>
  <c r="R9" i="2"/>
  <c r="C9" i="2"/>
  <c r="L21" i="28" l="1"/>
  <c r="K10" i="28"/>
  <c r="E25" i="29"/>
  <c r="E14" i="29"/>
  <c r="E29" i="29"/>
  <c r="E24" i="29"/>
  <c r="E28" i="29"/>
  <c r="E13" i="29"/>
  <c r="E23" i="29"/>
  <c r="E12" i="29"/>
  <c r="E30" i="29"/>
  <c r="E22" i="29"/>
  <c r="E11" i="29"/>
  <c r="E10" i="29"/>
  <c r="E19" i="29"/>
  <c r="E9" i="29"/>
  <c r="E18" i="29"/>
  <c r="E21" i="29"/>
  <c r="E8" i="29"/>
  <c r="B37" i="27"/>
  <c r="B38" i="27" s="1"/>
  <c r="H9" i="28" s="1"/>
  <c r="F20" i="28"/>
  <c r="G7" i="28"/>
  <c r="E12" i="14"/>
  <c r="E24" i="14"/>
  <c r="E25" i="14"/>
  <c r="E27" i="14"/>
  <c r="E28" i="14"/>
  <c r="E29" i="14"/>
  <c r="E30" i="14"/>
  <c r="E31" i="14"/>
  <c r="E34" i="14"/>
  <c r="E35" i="14"/>
  <c r="E36" i="14"/>
  <c r="E14" i="14"/>
  <c r="E15" i="14"/>
  <c r="E16" i="14"/>
  <c r="E17" i="14"/>
  <c r="E18" i="14"/>
  <c r="E19" i="14"/>
  <c r="E20" i="14"/>
  <c r="E29" i="22"/>
  <c r="G28" i="22"/>
  <c r="F25" i="22"/>
  <c r="F23" i="22"/>
  <c r="L21" i="22"/>
  <c r="K21" i="22"/>
  <c r="P7" i="14"/>
  <c r="H9" i="14"/>
  <c r="H8" i="14"/>
  <c r="H7" i="14"/>
  <c r="G9" i="14"/>
  <c r="G8" i="14"/>
  <c r="G7" i="14"/>
  <c r="N7" i="14"/>
  <c r="D6" i="23" s="1"/>
  <c r="O7" i="14"/>
  <c r="D9" i="23"/>
  <c r="N17" i="14"/>
  <c r="N13" i="14"/>
  <c r="N14" i="14"/>
  <c r="N15" i="14"/>
  <c r="N16" i="14"/>
  <c r="N18" i="14"/>
  <c r="N19" i="14"/>
  <c r="N20" i="14"/>
  <c r="N21" i="14"/>
  <c r="N22" i="14"/>
  <c r="N23" i="14"/>
  <c r="N24" i="14"/>
  <c r="N25" i="14"/>
  <c r="N26" i="14"/>
  <c r="N27" i="14"/>
  <c r="N28" i="14"/>
  <c r="N29" i="14"/>
  <c r="N30" i="14"/>
  <c r="N31" i="14"/>
  <c r="N32" i="14"/>
  <c r="N33" i="14"/>
  <c r="N34" i="14"/>
  <c r="N35" i="14"/>
  <c r="N36" i="14"/>
  <c r="N37" i="14"/>
  <c r="N38" i="14"/>
  <c r="N39" i="14"/>
  <c r="N12" i="14"/>
  <c r="P17" i="14"/>
  <c r="P13" i="14"/>
  <c r="P14" i="14"/>
  <c r="P15" i="14"/>
  <c r="P16" i="14"/>
  <c r="P18" i="14"/>
  <c r="P19" i="14"/>
  <c r="P20" i="14"/>
  <c r="P21" i="14"/>
  <c r="P22" i="14"/>
  <c r="P23" i="14"/>
  <c r="P24" i="14"/>
  <c r="P25" i="14"/>
  <c r="P26" i="14"/>
  <c r="P27" i="14"/>
  <c r="P28" i="14"/>
  <c r="P29" i="14"/>
  <c r="P30" i="14"/>
  <c r="P31" i="14"/>
  <c r="P32" i="14"/>
  <c r="P33" i="14"/>
  <c r="P34" i="14"/>
  <c r="P35" i="14"/>
  <c r="P36" i="14"/>
  <c r="P37" i="14"/>
  <c r="P38" i="14"/>
  <c r="P39" i="14"/>
  <c r="P12" i="14"/>
  <c r="O24" i="12"/>
  <c r="N24" i="12"/>
  <c r="U23" i="12"/>
  <c r="O23" i="12"/>
  <c r="N23" i="12"/>
  <c r="U22" i="12"/>
  <c r="O22" i="12"/>
  <c r="N22" i="12"/>
  <c r="M22" i="12"/>
  <c r="L22" i="12"/>
  <c r="D22" i="12"/>
  <c r="X22" i="12" s="1"/>
  <c r="U21" i="12"/>
  <c r="O21" i="12"/>
  <c r="N21" i="12"/>
  <c r="L21" i="12"/>
  <c r="F21" i="12"/>
  <c r="F20" i="12" s="1"/>
  <c r="U20" i="12"/>
  <c r="O20" i="12"/>
  <c r="N20" i="12"/>
  <c r="L20" i="12"/>
  <c r="U19" i="12"/>
  <c r="P19" i="12"/>
  <c r="O19" i="12"/>
  <c r="N19" i="12"/>
  <c r="L19" i="12"/>
  <c r="U18" i="12"/>
  <c r="O18" i="12"/>
  <c r="N18" i="12"/>
  <c r="L18" i="12"/>
  <c r="U17" i="12"/>
  <c r="O17" i="12"/>
  <c r="N17" i="12"/>
  <c r="L17" i="12"/>
  <c r="U16" i="12"/>
  <c r="O16" i="12"/>
  <c r="N16" i="12"/>
  <c r="L16" i="12"/>
  <c r="U15" i="12"/>
  <c r="O15" i="12"/>
  <c r="N15" i="12"/>
  <c r="E15" i="12"/>
  <c r="L15" i="12" s="1"/>
  <c r="U14" i="12"/>
  <c r="N14" i="12"/>
  <c r="L14" i="12"/>
  <c r="I14" i="12"/>
  <c r="O14" i="12" s="1"/>
  <c r="U13" i="12"/>
  <c r="P13" i="12"/>
  <c r="N13" i="12"/>
  <c r="L13" i="12"/>
  <c r="U12" i="12"/>
  <c r="N12" i="12"/>
  <c r="L12" i="12"/>
  <c r="U11" i="12"/>
  <c r="N11" i="12"/>
  <c r="L11" i="12"/>
  <c r="U10" i="12"/>
  <c r="N10" i="12"/>
  <c r="L10" i="12"/>
  <c r="U9" i="12"/>
  <c r="N9" i="12"/>
  <c r="U8" i="12"/>
  <c r="G31" i="5"/>
  <c r="F31" i="5"/>
  <c r="G30" i="5"/>
  <c r="F30" i="5"/>
  <c r="E30" i="5"/>
  <c r="D30" i="5"/>
  <c r="C30" i="5"/>
  <c r="G29" i="5"/>
  <c r="F29" i="5"/>
  <c r="E29" i="5"/>
  <c r="D29" i="5"/>
  <c r="C29" i="5"/>
  <c r="I9" i="14" l="1"/>
  <c r="C8" i="23"/>
  <c r="P10" i="14"/>
  <c r="I8" i="14"/>
  <c r="C7" i="23"/>
  <c r="I7" i="14"/>
  <c r="C6" i="23"/>
  <c r="E6" i="29"/>
  <c r="H8" i="28"/>
  <c r="M21" i="12"/>
  <c r="D21" i="12"/>
  <c r="Y21" i="12" s="1"/>
  <c r="E23" i="22"/>
  <c r="G23" i="22" s="1"/>
  <c r="E25" i="22"/>
  <c r="F16" i="22"/>
  <c r="E16" i="22" s="1"/>
  <c r="G16" i="22" s="1"/>
  <c r="E13" i="14" s="1"/>
  <c r="F20" i="22"/>
  <c r="E20" i="22" s="1"/>
  <c r="G20" i="22" s="1"/>
  <c r="J20" i="22" s="1"/>
  <c r="F12" i="22"/>
  <c r="E12" i="22" s="1"/>
  <c r="G12" i="22" s="1"/>
  <c r="O27" i="14"/>
  <c r="O14" i="14"/>
  <c r="O12" i="14"/>
  <c r="O36" i="14"/>
  <c r="O28" i="14"/>
  <c r="O20" i="14"/>
  <c r="O35" i="14"/>
  <c r="O23" i="14"/>
  <c r="O38" i="14"/>
  <c r="O34" i="14"/>
  <c r="O30" i="14"/>
  <c r="O26" i="14"/>
  <c r="O22" i="14"/>
  <c r="O18" i="14"/>
  <c r="O13" i="14"/>
  <c r="O32" i="14"/>
  <c r="O24" i="14"/>
  <c r="O15" i="14"/>
  <c r="O39" i="14"/>
  <c r="O31" i="14"/>
  <c r="O19" i="14"/>
  <c r="O37" i="14"/>
  <c r="O33" i="14"/>
  <c r="O29" i="14"/>
  <c r="O25" i="14"/>
  <c r="O21" i="14"/>
  <c r="O16" i="14"/>
  <c r="O17" i="14"/>
  <c r="F10" i="22"/>
  <c r="E10" i="22" s="1"/>
  <c r="G10" i="22" s="1"/>
  <c r="E22" i="14" s="1"/>
  <c r="F18" i="22"/>
  <c r="E18" i="22" s="1"/>
  <c r="G18" i="22" s="1"/>
  <c r="E32" i="14" s="1"/>
  <c r="F24" i="22"/>
  <c r="E24" i="22" s="1"/>
  <c r="G24" i="22" s="1"/>
  <c r="H7" i="28"/>
  <c r="K22" i="12"/>
  <c r="K23" i="12" s="1"/>
  <c r="K24" i="12" s="1"/>
  <c r="Y22" i="12"/>
  <c r="F14" i="22"/>
  <c r="E14" i="22" s="1"/>
  <c r="G14" i="22" s="1"/>
  <c r="E37" i="14" s="1"/>
  <c r="D10" i="23"/>
  <c r="J28" i="22"/>
  <c r="F11" i="22"/>
  <c r="E11" i="22" s="1"/>
  <c r="F28" i="22"/>
  <c r="E9" i="22"/>
  <c r="G29" i="22"/>
  <c r="F13" i="22"/>
  <c r="E13" i="22" s="1"/>
  <c r="G13" i="22" s="1"/>
  <c r="E39" i="14" s="1"/>
  <c r="F15" i="22"/>
  <c r="E15" i="22" s="1"/>
  <c r="G15" i="22" s="1"/>
  <c r="E23" i="14" s="1"/>
  <c r="F17" i="22"/>
  <c r="E17" i="22" s="1"/>
  <c r="G17" i="22" s="1"/>
  <c r="E33" i="14" s="1"/>
  <c r="F19" i="22"/>
  <c r="E19" i="22" s="1"/>
  <c r="G19" i="22" s="1"/>
  <c r="E38" i="14" s="1"/>
  <c r="F21" i="22"/>
  <c r="E21" i="22" s="1"/>
  <c r="G21" i="22" s="1"/>
  <c r="F22" i="22"/>
  <c r="E31" i="5"/>
  <c r="C31" i="5"/>
  <c r="D31" i="5"/>
  <c r="F19" i="12"/>
  <c r="M20" i="12"/>
  <c r="D20" i="12"/>
  <c r="X20" i="12" s="1"/>
  <c r="X21" i="12"/>
  <c r="Q22" i="12"/>
  <c r="K21" i="12"/>
  <c r="C30" i="31" l="1"/>
  <c r="C26" i="31"/>
  <c r="C17" i="31"/>
  <c r="C27" i="31"/>
  <c r="C33" i="31"/>
  <c r="C7" i="31"/>
  <c r="C24" i="31"/>
  <c r="C29" i="31"/>
  <c r="C6" i="31"/>
  <c r="C11" i="31"/>
  <c r="C25" i="31"/>
  <c r="C20" i="31"/>
  <c r="C10" i="31"/>
  <c r="C15" i="31"/>
  <c r="C31" i="31"/>
  <c r="C9" i="31"/>
  <c r="C12" i="31"/>
  <c r="C28" i="31"/>
  <c r="C14" i="31"/>
  <c r="C8" i="31"/>
  <c r="C23" i="31"/>
  <c r="C19" i="31"/>
  <c r="C13" i="31"/>
  <c r="C18" i="31"/>
  <c r="C16" i="31"/>
  <c r="C32" i="31"/>
  <c r="C22" i="31"/>
  <c r="C21" i="31"/>
  <c r="D23" i="12"/>
  <c r="Q23" i="12" s="1"/>
  <c r="G9" i="22"/>
  <c r="E11" i="14" s="1"/>
  <c r="E11" i="23" s="1"/>
  <c r="G25" i="22"/>
  <c r="J25" i="22" s="1"/>
  <c r="E26" i="14"/>
  <c r="J12" i="22"/>
  <c r="P12" i="22" s="1"/>
  <c r="J16" i="22"/>
  <c r="P16" i="22" s="1"/>
  <c r="H12" i="22"/>
  <c r="E7" i="14"/>
  <c r="H16" i="22"/>
  <c r="E23" i="12"/>
  <c r="F23" i="12" s="1"/>
  <c r="M23" i="12" s="1"/>
  <c r="J10" i="22"/>
  <c r="R10" i="22" s="1"/>
  <c r="H20" i="22"/>
  <c r="H17" i="22"/>
  <c r="J17" i="22"/>
  <c r="J15" i="22"/>
  <c r="H15" i="22"/>
  <c r="H24" i="22"/>
  <c r="J24" i="22"/>
  <c r="J21" i="22"/>
  <c r="H21" i="22"/>
  <c r="J23" i="22"/>
  <c r="H23" i="22"/>
  <c r="E22" i="22"/>
  <c r="G22" i="22" s="1"/>
  <c r="R28" i="22"/>
  <c r="P28" i="22"/>
  <c r="Q28" i="22"/>
  <c r="Q20" i="22"/>
  <c r="R20" i="22"/>
  <c r="P20" i="22"/>
  <c r="H13" i="22"/>
  <c r="J13" i="22"/>
  <c r="H19" i="22"/>
  <c r="J19" i="22"/>
  <c r="G11" i="22"/>
  <c r="E21" i="14" s="1"/>
  <c r="J18" i="22"/>
  <c r="H18" i="22"/>
  <c r="H28" i="22"/>
  <c r="G27" i="22"/>
  <c r="G26" i="22"/>
  <c r="J14" i="22"/>
  <c r="H14" i="22"/>
  <c r="H10" i="22"/>
  <c r="Q21" i="12"/>
  <c r="Y20" i="12"/>
  <c r="K20" i="12"/>
  <c r="L23" i="12"/>
  <c r="F18" i="12"/>
  <c r="M19" i="12"/>
  <c r="D19" i="12"/>
  <c r="X19" i="12" s="1"/>
  <c r="H25" i="22" l="1"/>
  <c r="R16" i="22"/>
  <c r="J9" i="22"/>
  <c r="Y23" i="12"/>
  <c r="D24" i="12"/>
  <c r="Q24" i="12" s="1"/>
  <c r="Q12" i="22"/>
  <c r="P10" i="22"/>
  <c r="S10" i="22" s="1"/>
  <c r="T10" i="22" s="1"/>
  <c r="R12" i="22"/>
  <c r="Q16" i="22"/>
  <c r="N16" i="22" s="1"/>
  <c r="E21" i="28" s="1"/>
  <c r="F21" i="28" s="1"/>
  <c r="H9" i="22"/>
  <c r="Q10" i="22"/>
  <c r="F7" i="14"/>
  <c r="E6" i="23"/>
  <c r="E12" i="23" s="1"/>
  <c r="Q14" i="22"/>
  <c r="R14" i="22"/>
  <c r="P14" i="22"/>
  <c r="Q18" i="22"/>
  <c r="P18" i="22"/>
  <c r="R18" i="22"/>
  <c r="P13" i="22"/>
  <c r="R13" i="22"/>
  <c r="Q13" i="22"/>
  <c r="N12" i="22"/>
  <c r="E34" i="28" s="1"/>
  <c r="F34" i="28" s="1"/>
  <c r="S12" i="22"/>
  <c r="T12" i="22" s="1"/>
  <c r="S16" i="22"/>
  <c r="T16" i="22" s="1"/>
  <c r="J26" i="22"/>
  <c r="E26" i="22"/>
  <c r="F26" i="22" s="1"/>
  <c r="J11" i="22"/>
  <c r="H11" i="22"/>
  <c r="R23" i="22"/>
  <c r="Q23" i="22"/>
  <c r="P23" i="22"/>
  <c r="Q21" i="22"/>
  <c r="R21" i="22"/>
  <c r="P21" i="22"/>
  <c r="P15" i="22"/>
  <c r="R15" i="22"/>
  <c r="Q15" i="22"/>
  <c r="J22" i="22"/>
  <c r="H22" i="22"/>
  <c r="J27" i="22"/>
  <c r="E27" i="22"/>
  <c r="F27" i="22" s="1"/>
  <c r="P19" i="22"/>
  <c r="R19" i="22"/>
  <c r="Q19" i="22"/>
  <c r="S20" i="22"/>
  <c r="T20" i="22" s="1"/>
  <c r="N20" i="22"/>
  <c r="S28" i="22"/>
  <c r="T28" i="22" s="1"/>
  <c r="N28" i="22"/>
  <c r="E18" i="28" s="1"/>
  <c r="P24" i="22"/>
  <c r="R24" i="22"/>
  <c r="Q24" i="22"/>
  <c r="R17" i="22"/>
  <c r="P17" i="22"/>
  <c r="Q17" i="22"/>
  <c r="R25" i="22"/>
  <c r="Q25" i="22"/>
  <c r="P25" i="22"/>
  <c r="K19" i="12"/>
  <c r="Q20" i="12"/>
  <c r="Y19" i="12"/>
  <c r="M18" i="12"/>
  <c r="D18" i="12"/>
  <c r="X18" i="12" s="1"/>
  <c r="F17" i="12"/>
  <c r="E7" i="29" l="1"/>
  <c r="E20" i="29"/>
  <c r="N10" i="22"/>
  <c r="E30" i="28" s="1"/>
  <c r="F30" i="28" s="1"/>
  <c r="H29" i="22"/>
  <c r="F24" i="12"/>
  <c r="M24" i="12" s="1"/>
  <c r="E24" i="12"/>
  <c r="L24" i="12" s="1"/>
  <c r="F29" i="22"/>
  <c r="S13" i="22"/>
  <c r="T13" i="22" s="1"/>
  <c r="N13" i="22"/>
  <c r="E47" i="28" s="1"/>
  <c r="F47" i="28" s="1"/>
  <c r="S14" i="22"/>
  <c r="T14" i="22" s="1"/>
  <c r="N14" i="22"/>
  <c r="E45" i="28" s="1"/>
  <c r="F45" i="28" s="1"/>
  <c r="S24" i="22"/>
  <c r="T24" i="22" s="1"/>
  <c r="N24" i="22"/>
  <c r="E14" i="28" s="1"/>
  <c r="P22" i="22"/>
  <c r="R22" i="22"/>
  <c r="Q22" i="22"/>
  <c r="J29" i="22"/>
  <c r="P27" i="22"/>
  <c r="Q27" i="22"/>
  <c r="R27" i="22"/>
  <c r="Q26" i="22"/>
  <c r="R26" i="22"/>
  <c r="P26" i="22"/>
  <c r="S17" i="22"/>
  <c r="T17" i="22" s="1"/>
  <c r="N17" i="22"/>
  <c r="E41" i="28" s="1"/>
  <c r="F41" i="28" s="1"/>
  <c r="S19" i="22"/>
  <c r="T19" i="22" s="1"/>
  <c r="N19" i="22"/>
  <c r="E46" i="28" s="1"/>
  <c r="F46" i="28" s="1"/>
  <c r="S21" i="22"/>
  <c r="T21" i="22" s="1"/>
  <c r="N21" i="22"/>
  <c r="N25" i="22"/>
  <c r="E15" i="28" s="1"/>
  <c r="S25" i="22"/>
  <c r="T25" i="22" s="1"/>
  <c r="S15" i="22"/>
  <c r="T15" i="22" s="1"/>
  <c r="N15" i="22"/>
  <c r="E31" i="28" s="1"/>
  <c r="F31" i="28" s="1"/>
  <c r="N23" i="22"/>
  <c r="E13" i="28" s="1"/>
  <c r="S23" i="22"/>
  <c r="T23" i="22" s="1"/>
  <c r="R11" i="22"/>
  <c r="R9" i="22" s="1"/>
  <c r="Q11" i="22"/>
  <c r="Q9" i="22" s="1"/>
  <c r="P11" i="22"/>
  <c r="N18" i="22"/>
  <c r="E40" i="28" s="1"/>
  <c r="F40" i="28" s="1"/>
  <c r="S18" i="22"/>
  <c r="T18" i="22" s="1"/>
  <c r="M17" i="12"/>
  <c r="D17" i="12"/>
  <c r="X17" i="12" s="1"/>
  <c r="F16" i="12"/>
  <c r="Y18" i="12"/>
  <c r="K18" i="12"/>
  <c r="Q19" i="12"/>
  <c r="E32" i="29" l="1"/>
  <c r="E33" i="29"/>
  <c r="E26" i="29"/>
  <c r="E16" i="29"/>
  <c r="E31" i="29"/>
  <c r="E27" i="29"/>
  <c r="E17" i="29"/>
  <c r="Q29" i="22"/>
  <c r="Q31" i="22" s="1"/>
  <c r="S27" i="22"/>
  <c r="T27" i="22" s="1"/>
  <c r="N27" i="22"/>
  <c r="E17" i="28" s="1"/>
  <c r="R29" i="22"/>
  <c r="S22" i="22"/>
  <c r="N22" i="22"/>
  <c r="E12" i="28" s="1"/>
  <c r="S11" i="22"/>
  <c r="T11" i="22" s="1"/>
  <c r="N11" i="22"/>
  <c r="E29" i="28" s="1"/>
  <c r="F29" i="28" s="1"/>
  <c r="P9" i="22"/>
  <c r="S26" i="22"/>
  <c r="T26" i="22" s="1"/>
  <c r="N26" i="22"/>
  <c r="E16" i="28" s="1"/>
  <c r="F15" i="12"/>
  <c r="M16" i="12"/>
  <c r="D16" i="12"/>
  <c r="Q18" i="12"/>
  <c r="Y17" i="12"/>
  <c r="K17" i="12"/>
  <c r="E15" i="29" l="1"/>
  <c r="X16" i="12"/>
  <c r="J7" i="14"/>
  <c r="S9" i="22"/>
  <c r="T9" i="22" s="1"/>
  <c r="P29" i="22"/>
  <c r="N9" i="22"/>
  <c r="E11" i="28" s="1"/>
  <c r="Q17" i="12"/>
  <c r="Y16" i="12"/>
  <c r="K16" i="12"/>
  <c r="K7" i="14" s="1"/>
  <c r="D15" i="12"/>
  <c r="X15" i="12" s="1"/>
  <c r="M15" i="12"/>
  <c r="F14" i="12"/>
  <c r="N29" i="22" l="1"/>
  <c r="E7" i="28" s="1"/>
  <c r="S29" i="22"/>
  <c r="T29" i="22" s="1"/>
  <c r="F13" i="12"/>
  <c r="D14" i="12"/>
  <c r="M14" i="12"/>
  <c r="Q16" i="12"/>
  <c r="Y15" i="12"/>
  <c r="K15" i="12"/>
  <c r="F7" i="28" l="1"/>
  <c r="O29" i="22"/>
  <c r="O20" i="22"/>
  <c r="O16" i="22"/>
  <c r="O12" i="22"/>
  <c r="O10" i="22"/>
  <c r="O28" i="22"/>
  <c r="O15" i="22"/>
  <c r="O19" i="22"/>
  <c r="O18" i="22"/>
  <c r="O23" i="22"/>
  <c r="O24" i="22"/>
  <c r="O25" i="22"/>
  <c r="O14" i="22"/>
  <c r="O17" i="22"/>
  <c r="O13" i="22"/>
  <c r="O21" i="22"/>
  <c r="O27" i="22"/>
  <c r="O22" i="22"/>
  <c r="O26" i="22"/>
  <c r="O11" i="22"/>
  <c r="O9" i="22"/>
  <c r="Y14" i="12"/>
  <c r="K14" i="12"/>
  <c r="Q15" i="12"/>
  <c r="M13" i="12"/>
  <c r="D13" i="12"/>
  <c r="X13" i="12" s="1"/>
  <c r="F12" i="12"/>
  <c r="X14" i="12"/>
  <c r="M12" i="12" l="1"/>
  <c r="D12" i="12"/>
  <c r="F11" i="12"/>
  <c r="Y13" i="12"/>
  <c r="K13" i="12"/>
  <c r="Q14" i="12"/>
  <c r="M11" i="12" l="1"/>
  <c r="D11" i="12"/>
  <c r="X11" i="12" s="1"/>
  <c r="F10" i="12"/>
  <c r="Y12" i="12"/>
  <c r="K12" i="12"/>
  <c r="Q13" i="12"/>
  <c r="X12" i="12"/>
  <c r="D10" i="12" l="1"/>
  <c r="X10" i="12" s="1"/>
  <c r="M10" i="12"/>
  <c r="K11" i="12"/>
  <c r="Y11" i="12"/>
  <c r="Q12" i="12"/>
  <c r="Q11" i="12" l="1"/>
  <c r="K10" i="12"/>
  <c r="Y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L23" authorId="0" shapeId="0" xr:uid="{D27C7EC2-9636-4561-BE48-5F9540408A4F}">
      <text>
        <r>
          <rPr>
            <b/>
            <sz val="10"/>
            <color indexed="81"/>
            <rFont val="Calibri"/>
            <family val="2"/>
          </rPr>
          <t>Microsoft Office User:</t>
        </r>
        <r>
          <rPr>
            <sz val="10"/>
            <color indexed="81"/>
            <rFont val="Calibri"/>
            <family val="2"/>
          </rPr>
          <t xml:space="preserve">
Japan: 50%; South Korea: 45% Australia: 0%; New Zealand: 0%</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06C8392-6937-42DD-9E7E-8A6A3B3AFA48}" keepAlive="1" name="Requête - International tax evasion by Member State" description="Connexion à la requête « International tax evasion by Member State » dans le classeur." type="5" refreshedVersion="6" background="1">
    <dbPr connection="Provider=Microsoft.Mashup.OleDb.1;Data Source=$Workbook$;Location=International tax evasion by Member State;Extended Properties=&quot;&quot;" command="SELECT * FROM [International tax evasion by Member State]"/>
  </connection>
  <connection id="2" xr16:uid="{35FB9EAB-228C-4750-ABD6-175E5FF01952}" keepAlive="1" name="Requête - International tax evasion by Member State (2)" description="Connexion à la requête « International tax evasion by Member State (2) » dans le classeur." type="5" refreshedVersion="6" background="1" saveData="1">
    <dbPr connection="Provider=Microsoft.Mashup.OleDb.1;Data Source=$Workbook$;Location=&quot;International tax evasion by Member State (2)&quot;;Extended Properties=&quot;&quot;" command="SELECT * FROM [International tax evasion by Member State (2)]"/>
  </connection>
  <connection id="3" xr16:uid="{50E2033E-747F-467F-84B3-A555F4AA61DC}" keepAlive="1" name="Requête - Offshore wealth" description="Connexion à la requête « Offshore wealth » dans le classeur." type="5" refreshedVersion="6" background="1">
    <dbPr connection="Provider=Microsoft.Mashup.OleDb.1;Data Source=$Workbook$;Location=Offshore wealth;Extended Properties=&quot;&quot;" command="SELECT * FROM [Offshore wealth]"/>
  </connection>
  <connection id="4" xr16:uid="{12E97E9D-624F-456A-87B1-2A1724697FFC}" keepAlive="1" name="Requête - Offshore wealth (2)" description="Connexion à la requête « Offshore wealth (2) » dans le classeur." type="5" refreshedVersion="6" background="1" saveData="1">
    <dbPr connection="Provider=Microsoft.Mashup.OleDb.1;Data Source=$Workbook$;Location=Offshore wealth (2);Extended Properties=&quot;&quot;" command="SELECT * FROM [Offshore wealth (2)]"/>
  </connection>
  <connection id="5" xr16:uid="{5E7ECCA9-D045-472B-91EE-CC538639BE69}" keepAlive="1" name="Requête - Offshore wealth by country of origin" description="Connexion à la requête « Offshore wealth by country of origin » dans le classeur." type="5" refreshedVersion="6" background="1" saveData="1">
    <dbPr connection="Provider=Microsoft.Mashup.OleDb.1;Data Source=$Workbook$;Location=Offshore wealth by country of origin;Extended Properties=&quot;&quot;" command="SELECT * FROM [Offshore wealth by country of origin]"/>
  </connection>
</connections>
</file>

<file path=xl/sharedStrings.xml><?xml version="1.0" encoding="utf-8"?>
<sst xmlns="http://schemas.openxmlformats.org/spreadsheetml/2006/main" count="2352" uniqueCount="978">
  <si>
    <t>Country</t>
  </si>
  <si>
    <t>Share of
global
offshore
wealth</t>
  </si>
  <si>
    <t>Offshore
wealth (USD
billion)</t>
  </si>
  <si>
    <t>Offshore wealth
(% of GDP)</t>
  </si>
  <si>
    <t>Tax revenue
loss (USD
million)</t>
  </si>
  <si>
    <t>Share of global
tax loss inflicted
by country</t>
  </si>
  <si>
    <t>Tax loss
inflicted on
other countries
(USD million)</t>
  </si>
  <si>
    <t xml:space="preserve">United States </t>
  </si>
  <si>
    <t xml:space="preserve">China </t>
  </si>
  <si>
    <t>-</t>
  </si>
  <si>
    <t xml:space="preserve">Japan </t>
  </si>
  <si>
    <t xml:space="preserve">Taiwan </t>
  </si>
  <si>
    <t xml:space="preserve">Canada </t>
  </si>
  <si>
    <t xml:space="preserve">Singapore </t>
  </si>
  <si>
    <t xml:space="preserve">Australia </t>
  </si>
  <si>
    <t xml:space="preserve">Jersey </t>
  </si>
  <si>
    <t xml:space="preserve">Hong Kong </t>
  </si>
  <si>
    <t xml:space="preserve">Israel </t>
  </si>
  <si>
    <t xml:space="preserve">Mexico </t>
  </si>
  <si>
    <t xml:space="preserve">Thailand </t>
  </si>
  <si>
    <t xml:space="preserve">South Africa </t>
  </si>
  <si>
    <t xml:space="preserve">Panama </t>
  </si>
  <si>
    <t xml:space="preserve">South Korea </t>
  </si>
  <si>
    <t xml:space="preserve">Guernsey </t>
  </si>
  <si>
    <t xml:space="preserve">Turkey </t>
  </si>
  <si>
    <t xml:space="preserve">Russia </t>
  </si>
  <si>
    <t xml:space="preserve">Curacao </t>
  </si>
  <si>
    <t xml:space="preserve">Argentina </t>
  </si>
  <si>
    <t xml:space="preserve">Malaysia </t>
  </si>
  <si>
    <t xml:space="preserve">Brazil </t>
  </si>
  <si>
    <t xml:space="preserve">Isle of Man </t>
  </si>
  <si>
    <t xml:space="preserve">Venezuela </t>
  </si>
  <si>
    <t xml:space="preserve">Philippines </t>
  </si>
  <si>
    <t xml:space="preserve">Gibraltar </t>
  </si>
  <si>
    <t xml:space="preserve">Nigeria </t>
  </si>
  <si>
    <t xml:space="preserve">Angola </t>
  </si>
  <si>
    <t xml:space="preserve">India </t>
  </si>
  <si>
    <t xml:space="preserve">Egypt </t>
  </si>
  <si>
    <t xml:space="preserve">Liberia </t>
  </si>
  <si>
    <t xml:space="preserve">New Zealand </t>
  </si>
  <si>
    <t xml:space="preserve">Samoa </t>
  </si>
  <si>
    <t xml:space="preserve">Chile </t>
  </si>
  <si>
    <t xml:space="preserve">Lebanon </t>
  </si>
  <si>
    <t xml:space="preserve">Barbados </t>
  </si>
  <si>
    <t xml:space="preserve">Seychelles </t>
  </si>
  <si>
    <t xml:space="preserve">Colombia </t>
  </si>
  <si>
    <t xml:space="preserve">Peru </t>
  </si>
  <si>
    <t xml:space="preserve">Uruguay </t>
  </si>
  <si>
    <t xml:space="preserve">Belize </t>
  </si>
  <si>
    <t xml:space="preserve">Mauritius </t>
  </si>
  <si>
    <t xml:space="preserve">Marshall Islands </t>
  </si>
  <si>
    <t xml:space="preserve">Indonesia </t>
  </si>
  <si>
    <t xml:space="preserve">Ghana </t>
  </si>
  <si>
    <t xml:space="preserve">Kazakhstan </t>
  </si>
  <si>
    <t xml:space="preserve">Morocco </t>
  </si>
  <si>
    <t xml:space="preserve">Kenya </t>
  </si>
  <si>
    <t xml:space="preserve">Liechtenstein </t>
  </si>
  <si>
    <t xml:space="preserve">Macao </t>
  </si>
  <si>
    <t xml:space="preserve">Jordan </t>
  </si>
  <si>
    <t xml:space="preserve">Algeria </t>
  </si>
  <si>
    <t xml:space="preserve">Vietnam </t>
  </si>
  <si>
    <t xml:space="preserve">Libya </t>
  </si>
  <si>
    <t xml:space="preserve">Zimbabwe </t>
  </si>
  <si>
    <t xml:space="preserve">Ecuador </t>
  </si>
  <si>
    <t xml:space="preserve">Zambia </t>
  </si>
  <si>
    <t xml:space="preserve">Tunisia </t>
  </si>
  <si>
    <t xml:space="preserve">Pakistan </t>
  </si>
  <si>
    <t xml:space="preserve">Iceland </t>
  </si>
  <si>
    <t xml:space="preserve">Congo, Dem. Rep. of </t>
  </si>
  <si>
    <t xml:space="preserve">Bolivia </t>
  </si>
  <si>
    <t xml:space="preserve">Dominican Republic </t>
  </si>
  <si>
    <t xml:space="preserve">Bangladesh </t>
  </si>
  <si>
    <t xml:space="preserve">Ukraine </t>
  </si>
  <si>
    <t xml:space="preserve">St. Vincent and the
Grenadines </t>
  </si>
  <si>
    <t xml:space="preserve">Senegal </t>
  </si>
  <si>
    <t xml:space="preserve">Cameroon </t>
  </si>
  <si>
    <t xml:space="preserve">Azerbaijan </t>
  </si>
  <si>
    <t xml:space="preserve">Mozambique </t>
  </si>
  <si>
    <t xml:space="preserve">Aruba </t>
  </si>
  <si>
    <t xml:space="preserve">Trinidad and Tobago </t>
  </si>
  <si>
    <t xml:space="preserve">Gabon </t>
  </si>
  <si>
    <t xml:space="preserve">Cote d’Ivoire </t>
  </si>
  <si>
    <t xml:space="preserve">Tanzania </t>
  </si>
  <si>
    <t xml:space="preserve">Uganda </t>
  </si>
  <si>
    <t xml:space="preserve">Ethiopia </t>
  </si>
  <si>
    <t xml:space="preserve">Cambodia </t>
  </si>
  <si>
    <t xml:space="preserve">Turks and Caicos Islands </t>
  </si>
  <si>
    <t xml:space="preserve">Congo, Rep. of </t>
  </si>
  <si>
    <t xml:space="preserve">Madagascar </t>
  </si>
  <si>
    <t xml:space="preserve">Costa Rica </t>
  </si>
  <si>
    <t xml:space="preserve">Suriname </t>
  </si>
  <si>
    <t xml:space="preserve">New Caledonia </t>
  </si>
  <si>
    <t xml:space="preserve">Botswana </t>
  </si>
  <si>
    <t xml:space="preserve">Honduras </t>
  </si>
  <si>
    <t xml:space="preserve">Iran </t>
  </si>
  <si>
    <t xml:space="preserve">Mali </t>
  </si>
  <si>
    <t xml:space="preserve">Nepal </t>
  </si>
  <si>
    <t xml:space="preserve">Uzbekistan </t>
  </si>
  <si>
    <t xml:space="preserve">French Polynesia </t>
  </si>
  <si>
    <t xml:space="preserve">Andorra </t>
  </si>
  <si>
    <t xml:space="preserve">Jamaica </t>
  </si>
  <si>
    <t xml:space="preserve">El Salvador </t>
  </si>
  <si>
    <t xml:space="preserve">Sri Lanka </t>
  </si>
  <si>
    <t xml:space="preserve">Nicaragua </t>
  </si>
  <si>
    <t xml:space="preserve">Iraq </t>
  </si>
  <si>
    <t xml:space="preserve">Mauritania </t>
  </si>
  <si>
    <t xml:space="preserve">Vatican </t>
  </si>
  <si>
    <t xml:space="preserve">Kyrgyz Republic </t>
  </si>
  <si>
    <t xml:space="preserve">St. Lucia </t>
  </si>
  <si>
    <t xml:space="preserve">Georgia </t>
  </si>
  <si>
    <t xml:space="preserve">Malawi </t>
  </si>
  <si>
    <t xml:space="preserve">Paraguay </t>
  </si>
  <si>
    <t xml:space="preserve">Vanuatu </t>
  </si>
  <si>
    <t xml:space="preserve">Chad </t>
  </si>
  <si>
    <t xml:space="preserve">San Marino </t>
  </si>
  <si>
    <t xml:space="preserve">Guatemala </t>
  </si>
  <si>
    <t xml:space="preserve">Sint Maarten </t>
  </si>
  <si>
    <t xml:space="preserve">Armenia </t>
  </si>
  <si>
    <t xml:space="preserve">Dominica </t>
  </si>
  <si>
    <t xml:space="preserve">Djibouti </t>
  </si>
  <si>
    <t xml:space="preserve">Namibia </t>
  </si>
  <si>
    <t xml:space="preserve">Syria </t>
  </si>
  <si>
    <t xml:space="preserve">Equatorial Guinea </t>
  </si>
  <si>
    <t xml:space="preserve">Yemen </t>
  </si>
  <si>
    <t xml:space="preserve">Haiti </t>
  </si>
  <si>
    <t xml:space="preserve">Guinea </t>
  </si>
  <si>
    <t xml:space="preserve">Mongolia </t>
  </si>
  <si>
    <t xml:space="preserve">Falkland Islands </t>
  </si>
  <si>
    <t xml:space="preserve">Grenada </t>
  </si>
  <si>
    <t xml:space="preserve">US Pacific Islands </t>
  </si>
  <si>
    <t xml:space="preserve">Togo </t>
  </si>
  <si>
    <t xml:space="preserve">Burkina Faso </t>
  </si>
  <si>
    <t xml:space="preserve">Eswatini </t>
  </si>
  <si>
    <t xml:space="preserve">Bonaire, Sint Eustatius
and Saba </t>
  </si>
  <si>
    <t xml:space="preserve">Benin </t>
  </si>
  <si>
    <t xml:space="preserve">Gambia </t>
  </si>
  <si>
    <t xml:space="preserve">Afghanistan </t>
  </si>
  <si>
    <t xml:space="preserve">North Macedonia </t>
  </si>
  <si>
    <t xml:space="preserve">Laos </t>
  </si>
  <si>
    <t xml:space="preserve">Rwanda </t>
  </si>
  <si>
    <t xml:space="preserve">Burundi </t>
  </si>
  <si>
    <t xml:space="preserve">Solomon Islands </t>
  </si>
  <si>
    <t xml:space="preserve">Palestine </t>
  </si>
  <si>
    <t xml:space="preserve">Guiana </t>
  </si>
  <si>
    <t xml:space="preserve">Greenland </t>
  </si>
  <si>
    <t xml:space="preserve">Guinea-Bissau </t>
  </si>
  <si>
    <t xml:space="preserve">Bosnia and Herzegovina </t>
  </si>
  <si>
    <t xml:space="preserve">Eritrea </t>
  </si>
  <si>
    <t xml:space="preserve">Cuba </t>
  </si>
  <si>
    <t xml:space="preserve">Papua New Guinea </t>
  </si>
  <si>
    <t xml:space="preserve">Cape Verde </t>
  </si>
  <si>
    <t xml:space="preserve">Niger </t>
  </si>
  <si>
    <t xml:space="preserve">Sierra Leone </t>
  </si>
  <si>
    <t xml:space="preserve">Myanmar </t>
  </si>
  <si>
    <t xml:space="preserve">Faroe Islands </t>
  </si>
  <si>
    <t xml:space="preserve">Sudan </t>
  </si>
  <si>
    <t xml:space="preserve">Belarus </t>
  </si>
  <si>
    <t xml:space="preserve">Montenegro </t>
  </si>
  <si>
    <t xml:space="preserve">Moldova </t>
  </si>
  <si>
    <t xml:space="preserve">Lesotho </t>
  </si>
  <si>
    <t xml:space="preserve">Maldives </t>
  </si>
  <si>
    <t xml:space="preserve">Fiji </t>
  </si>
  <si>
    <t xml:space="preserve">Tajikistan </t>
  </si>
  <si>
    <t xml:space="preserve">Turkmenistan </t>
  </si>
  <si>
    <t xml:space="preserve">Central African Republic </t>
  </si>
  <si>
    <t xml:space="preserve">Comoros </t>
  </si>
  <si>
    <t xml:space="preserve">Wallis and Futuna </t>
  </si>
  <si>
    <t xml:space="preserve">Somalia </t>
  </si>
  <si>
    <t xml:space="preserve">Micronesia </t>
  </si>
  <si>
    <t xml:space="preserve">Kiribati </t>
  </si>
  <si>
    <t xml:space="preserve">Sao Tome and Principe </t>
  </si>
  <si>
    <t xml:space="preserve">Timor-Leste </t>
  </si>
  <si>
    <t xml:space="preserve">South Sudan </t>
  </si>
  <si>
    <t xml:space="preserve">Bhutan </t>
  </si>
  <si>
    <t xml:space="preserve">North Korea </t>
  </si>
  <si>
    <t xml:space="preserve">Tonga </t>
  </si>
  <si>
    <t xml:space="preserve">Nauru </t>
  </si>
  <si>
    <t xml:space="preserve">Palau </t>
  </si>
  <si>
    <t xml:space="preserve">Kuwait </t>
  </si>
  <si>
    <t xml:space="preserve">- </t>
  </si>
  <si>
    <t xml:space="preserve">Oman </t>
  </si>
  <si>
    <t xml:space="preserve">Qatar </t>
  </si>
  <si>
    <t xml:space="preserve">Cayman Islands </t>
  </si>
  <si>
    <t xml:space="preserve">United Arab Emirates </t>
  </si>
  <si>
    <t xml:space="preserve">Bermuda </t>
  </si>
  <si>
    <t xml:space="preserve">Bahrain </t>
  </si>
  <si>
    <t xml:space="preserve">Bahamas </t>
  </si>
  <si>
    <t xml:space="preserve">Brunei </t>
  </si>
  <si>
    <t xml:space="preserve">Saudi Arabia </t>
  </si>
  <si>
    <t xml:space="preserve">British Virgin Islands </t>
  </si>
  <si>
    <t xml:space="preserve">EU-28 (Total) </t>
  </si>
  <si>
    <t xml:space="preserve">OECD (Total) </t>
  </si>
  <si>
    <t xml:space="preserve">Non-OECD
(Total) </t>
  </si>
  <si>
    <t>Members
States</t>
  </si>
  <si>
    <t>Others</t>
  </si>
  <si>
    <r>
      <t>Canada</t>
    </r>
    <r>
      <rPr>
        <sz val="4"/>
        <color rgb="FF323232"/>
        <rFont val="Verdana"/>
        <family val="2"/>
      </rPr>
      <t xml:space="preserve">138 </t>
    </r>
  </si>
  <si>
    <t xml:space="preserve">USA </t>
  </si>
  <si>
    <t>Table 3. Estimated Offshore Wealth by Country (Billions of US$)</t>
  </si>
  <si>
    <t xml:space="preserve">Capital income tax
evasion </t>
  </si>
  <si>
    <t xml:space="preserve">Inheritance tax evasion </t>
  </si>
  <si>
    <t xml:space="preserve">Wealth tax evasion </t>
  </si>
  <si>
    <t xml:space="preserve">Tax evasion on original
income </t>
  </si>
  <si>
    <t>2016
(EUR
billions)</t>
  </si>
  <si>
    <t xml:space="preserve">% of EU-28 </t>
  </si>
  <si>
    <t>% of GDP</t>
  </si>
  <si>
    <t>Table 7. International Tax Evasion by Member State</t>
  </si>
  <si>
    <t>Table 4.6: Estimates of personal income tax evasion on the stock of unreported assets at the end of 2013 (billions of US dollars or percentages)</t>
  </si>
  <si>
    <t>Tax
evasion
(min)</t>
  </si>
  <si>
    <t>Tax
evasion
(max)</t>
  </si>
  <si>
    <t>Tax
evasion
(average)</t>
  </si>
  <si>
    <t>A) End-
2013
stocks</t>
  </si>
  <si>
    <t>B) Held by
households</t>
  </si>
  <si>
    <t>C)
Unreported</t>
  </si>
  <si>
    <t>Min</t>
  </si>
  <si>
    <t>max</t>
  </si>
  <si>
    <t>OECD incl. Italy) 2013 GDP weighted tax rate: 46.7%</t>
  </si>
  <si>
    <t xml:space="preserve">Equity securities </t>
  </si>
  <si>
    <t xml:space="preserve">Debt securities </t>
  </si>
  <si>
    <t>Deposits</t>
  </si>
  <si>
    <t>Total</t>
  </si>
  <si>
    <t>Total in % of
OECD GDP</t>
  </si>
  <si>
    <t>NON-OECD 2013 GDP weighted tax rate: 34.1%</t>
  </si>
  <si>
    <t xml:space="preserve">Deposits </t>
  </si>
  <si>
    <t>Total in % of non
OECD GDP</t>
  </si>
  <si>
    <t>Figure</t>
  </si>
  <si>
    <t>Pellegrini et al.</t>
  </si>
  <si>
    <t>Stock of unreported assets</t>
  </si>
  <si>
    <t>Tax revenue loss (capital income tax)</t>
  </si>
  <si>
    <t>Tax revenue loss (PIT)</t>
  </si>
  <si>
    <t>unreported assets in % of GDP</t>
  </si>
  <si>
    <t>Tax revenue loss in % of GDP</t>
  </si>
  <si>
    <t>OECD</t>
  </si>
  <si>
    <t>Non-OECD</t>
  </si>
  <si>
    <t>Table 4.6 transformed</t>
  </si>
  <si>
    <t>OECD, GDP-weighted tax rate 46.7%</t>
  </si>
  <si>
    <t>Non-OECD, GDP-weighted tax rate 34.1%</t>
  </si>
  <si>
    <t>Revenue losses by asset type</t>
  </si>
  <si>
    <t xml:space="preserve">Non-OECD </t>
  </si>
  <si>
    <t>Equity securities</t>
  </si>
  <si>
    <t>Debt securities</t>
  </si>
  <si>
    <t>Global offshore wealth</t>
  </si>
  <si>
    <t>Zucman 2013</t>
  </si>
  <si>
    <t>Pellegrini et al. 2016</t>
  </si>
  <si>
    <r>
      <t xml:space="preserve">Table 4.5: Estimates of international tax evasion on capital income </t>
    </r>
    <r>
      <rPr>
        <sz val="12"/>
        <color rgb="FF000000"/>
        <rFont val="Calibri"/>
        <family val="2"/>
        <scheme val="minor"/>
      </rPr>
      <t>(billions of US dollars</t>
    </r>
    <r>
      <rPr>
        <b/>
        <sz val="12"/>
        <color rgb="FF000000"/>
        <rFont val="Calibri"/>
        <family val="2"/>
        <scheme val="minor"/>
      </rPr>
      <t>)</t>
    </r>
  </si>
  <si>
    <t xml:space="preserve">Bank deposits </t>
  </si>
  <si>
    <t xml:space="preserve">High </t>
  </si>
  <si>
    <t xml:space="preserve">Medium </t>
  </si>
  <si>
    <t xml:space="preserve">Low </t>
  </si>
  <si>
    <t xml:space="preserve">Total </t>
  </si>
  <si>
    <t>Europe</t>
  </si>
  <si>
    <t>Asia</t>
  </si>
  <si>
    <t>Latin America</t>
  </si>
  <si>
    <t>Africa</t>
  </si>
  <si>
    <t>Canada</t>
  </si>
  <si>
    <t>Russia</t>
  </si>
  <si>
    <t>Gulf countries</t>
  </si>
  <si>
    <t>Korea</t>
  </si>
  <si>
    <t>Korea (Republic of)</t>
  </si>
  <si>
    <t>Poland</t>
  </si>
  <si>
    <t>China</t>
  </si>
  <si>
    <t>Denmark</t>
  </si>
  <si>
    <t>Finland</t>
  </si>
  <si>
    <t>Japan</t>
  </si>
  <si>
    <t>India</t>
  </si>
  <si>
    <t>Norway</t>
  </si>
  <si>
    <t>Indonesia</t>
  </si>
  <si>
    <t>Iran</t>
  </si>
  <si>
    <t>Iran (Islamic Republic of)</t>
  </si>
  <si>
    <t>Sweden</t>
  </si>
  <si>
    <t>Netherlands</t>
  </si>
  <si>
    <t>Brazil</t>
  </si>
  <si>
    <t>Australia</t>
  </si>
  <si>
    <t>Mexico</t>
  </si>
  <si>
    <t>Austria</t>
  </si>
  <si>
    <t>Thailand</t>
  </si>
  <si>
    <t>Colombia</t>
  </si>
  <si>
    <t>Ireland</t>
  </si>
  <si>
    <t>Spain</t>
  </si>
  <si>
    <t>South Africa</t>
  </si>
  <si>
    <t>Italy</t>
  </si>
  <si>
    <t>Russian Federation</t>
  </si>
  <si>
    <t>France</t>
  </si>
  <si>
    <t>Germany</t>
  </si>
  <si>
    <t>Belgium</t>
  </si>
  <si>
    <t>Turkey</t>
  </si>
  <si>
    <t>Portugal</t>
  </si>
  <si>
    <t>Taiwan, Province of China[a]</t>
  </si>
  <si>
    <t>Greece</t>
  </si>
  <si>
    <t>Argentina</t>
  </si>
  <si>
    <t>Saudi Arabia</t>
  </si>
  <si>
    <t>Venezuela</t>
  </si>
  <si>
    <t>Venezuela (Bolivarian Republic of)</t>
  </si>
  <si>
    <t>United Arab Emirates</t>
  </si>
  <si>
    <t>Table A1: The world's offshore household financial wealth</t>
  </si>
  <si>
    <t>Billions current US$</t>
  </si>
  <si>
    <t>% of world GDP</t>
  </si>
  <si>
    <t>World GDP</t>
  </si>
  <si>
    <t>Offshore wealth</t>
  </si>
  <si>
    <t>Of which: portfolio securities</t>
  </si>
  <si>
    <t>Of which: bank deposits</t>
  </si>
  <si>
    <t>Of which: Switzerland</t>
  </si>
  <si>
    <t>% declared</t>
  </si>
  <si>
    <t>Offshore wealth, BCG</t>
  </si>
  <si>
    <t>Offshore wealth, TJN</t>
  </si>
  <si>
    <t>Switzerland securities</t>
  </si>
  <si>
    <t>Switzerland deposits</t>
  </si>
  <si>
    <t>Switzerland total</t>
  </si>
  <si>
    <t>BIS deposits in bank havens</t>
  </si>
  <si>
    <t>Deposits/total</t>
  </si>
  <si>
    <t>Switzerland/total</t>
  </si>
  <si>
    <r>
      <rPr>
        <u/>
        <sz val="12"/>
        <color theme="1"/>
        <rFont val="Arial"/>
        <family val="2"/>
      </rPr>
      <t>Notes</t>
    </r>
    <r>
      <rPr>
        <sz val="12"/>
        <color theme="1"/>
        <rFont val="Arial"/>
        <family val="2"/>
      </rPr>
      <t>: Stocks are as at December 31st of each year. Source: Portfolio securities from Zucman (2015), file "Global offshore wealth" available at http://gabriel-zucman.eu/files/Zucman2015MissingWealth.xlsx, Table A.3, which updated the Appendix of Zucman (QJE 2013). The series in Zucman (2015) are very close to those in the QJE article, except in 2008 (latest data point in the QJE article) and 2006, where the updated series are about 5% lower. The 2008 decline was due to the availability of updated IIP data; but the 2006 revision is not consistent with the Swiss data (it implies an implausibly high Swiss share of 55%), therefore we correct the 2006 data point. Bank deposits: we use Zucman's (2015) number for end-2013, $1500 billion, and assume that bank deposits follow the total amount of BIS deposits in banking havens.</t>
    </r>
  </si>
  <si>
    <t>in % of GDP</t>
  </si>
  <si>
    <t>TJN 2020</t>
  </si>
  <si>
    <t>USD billion</t>
  </si>
  <si>
    <t>Czechia</t>
  </si>
  <si>
    <t>USD trillion</t>
  </si>
  <si>
    <t>EUR trillion</t>
  </si>
  <si>
    <t>Global estimate 2016</t>
  </si>
  <si>
    <t>Vellutini et al. 2019</t>
  </si>
  <si>
    <t>Total in % of world
GDP</t>
  </si>
  <si>
    <t>Bulgaria</t>
  </si>
  <si>
    <t>Croatia</t>
  </si>
  <si>
    <t>Cyprus</t>
  </si>
  <si>
    <t>Estonia</t>
  </si>
  <si>
    <t>Hungary</t>
  </si>
  <si>
    <t>Latvia</t>
  </si>
  <si>
    <t>Lithuania</t>
  </si>
  <si>
    <t>Malta</t>
  </si>
  <si>
    <t>Romania</t>
  </si>
  <si>
    <t>Slovakia</t>
  </si>
  <si>
    <t>Slovenia</t>
  </si>
  <si>
    <t>United Kingdom</t>
  </si>
  <si>
    <t>Luxembourg</t>
  </si>
  <si>
    <t>Switzerland</t>
  </si>
  <si>
    <t>Serbia</t>
  </si>
  <si>
    <t>Albania</t>
  </si>
  <si>
    <t>Alstadsaeter et al. 2017</t>
  </si>
  <si>
    <t>Zucman 2017</t>
  </si>
  <si>
    <t>Estimates of tax revenue losses</t>
  </si>
  <si>
    <t>EU-28</t>
  </si>
  <si>
    <t>Tax rates are for year 2016.</t>
  </si>
  <si>
    <t>r (nominal)</t>
  </si>
  <si>
    <t>m x mu</t>
  </si>
  <si>
    <t>Offshore wealth in Switzerland ($bn)</t>
  </si>
  <si>
    <r>
      <t>(%</t>
    </r>
    <r>
      <rPr>
        <sz val="12"/>
        <color theme="1"/>
        <rFont val="Arial"/>
        <family val="2"/>
      </rPr>
      <t>)</t>
    </r>
  </si>
  <si>
    <t>Offshore wealth in other tax havens ($bn)</t>
  </si>
  <si>
    <t>Offshore wealth in all tax havens ($bn)</t>
  </si>
  <si>
    <t>(%)</t>
  </si>
  <si>
    <t>% of offshore wealth declared</t>
  </si>
  <si>
    <t>Undeclared offshore wealth ($bn)</t>
  </si>
  <si>
    <t>Dividend income tax rate (OECD, net personal tax)</t>
  </si>
  <si>
    <t>Top marginal inheritance/estate tax rate</t>
  </si>
  <si>
    <t>Welath tax rate</t>
  </si>
  <si>
    <t>Total tax revenue losses ($bn)</t>
  </si>
  <si>
    <t>Income tax revenue losses ($bn)</t>
  </si>
  <si>
    <t>Inheritance/Estate tax revenue losses ($bn)</t>
  </si>
  <si>
    <t>Wealth tax revenue losses ($bn)</t>
  </si>
  <si>
    <t>Income + wealth tax revenue losses ($bn)</t>
  </si>
  <si>
    <r>
      <rPr>
        <sz val="12"/>
        <color theme="1"/>
        <rFont val="Arial"/>
        <family val="2"/>
      </rPr>
      <t>Income + wealth tax revenue losses</t>
    </r>
    <r>
      <rPr>
        <sz val="12"/>
        <color theme="1"/>
        <rFont val="Arial"/>
        <family val="2"/>
      </rPr>
      <t xml:space="preserve"> (% </t>
    </r>
    <r>
      <rPr>
        <sz val="12"/>
        <color theme="1"/>
        <rFont val="Arial"/>
        <family val="2"/>
      </rPr>
      <t>undeclared income)</t>
    </r>
  </si>
  <si>
    <t>United States</t>
  </si>
  <si>
    <t>Source: Zucman 2014 JEP. I make the following changes: (i) Shares of Swiss offshore wealth are updated; see notes to Table 1. (ii) Fraction of offshore wealth declared is increased to 25% for all countries, based on latest AFC STD data (see update to Johannesen Zucman 2014 and December 2014 update to JEP appendix: http://gabriel-zucman.eu/files/Zucman2014JEPAppendix.pdf); (iii) Nominal rate of return on offshore assets changed to 6.5% based on latest values of 10-years returns on Venduard diversified funds (see link in cell O3). (iv) Income, estate, and wealth tax rates are updated to 2016; (v) Share of European wealth in tax havens other than Switzerland is slightly reduced from 25% to 22%; Asian share is increased in proportion (reflecting rise of Hong Kong and Singapore).</t>
  </si>
  <si>
    <t>Other</t>
  </si>
  <si>
    <t>Global</t>
  </si>
  <si>
    <t>Iceland</t>
  </si>
  <si>
    <t>©IMF, 2021</t>
  </si>
  <si>
    <t>World</t>
  </si>
  <si>
    <t>Sub-Saharan Africa</t>
  </si>
  <si>
    <t>Other advanced economies</t>
  </si>
  <si>
    <t>Middle East and Central Asia</t>
  </si>
  <si>
    <t>Major advanced economies (G7)</t>
  </si>
  <si>
    <t>Latin America and the Caribbean</t>
  </si>
  <si>
    <t>European Union</t>
  </si>
  <si>
    <t>Euro area</t>
  </si>
  <si>
    <t>Emerging market and developing economies</t>
  </si>
  <si>
    <t>Emerging and Developing Europe</t>
  </si>
  <si>
    <t>Emerging and Developing Asia</t>
  </si>
  <si>
    <t>Advanced economies</t>
  </si>
  <si>
    <t>ASEAN-5</t>
  </si>
  <si>
    <t>Western Hemisphere (Region)</t>
  </si>
  <si>
    <t>Western Europe</t>
  </si>
  <si>
    <t xml:space="preserve">Sub-Saharan Africa (Region) </t>
  </si>
  <si>
    <t>Southeast Asia</t>
  </si>
  <si>
    <t>South Asia</t>
  </si>
  <si>
    <t>South America</t>
  </si>
  <si>
    <t xml:space="preserve">Pacific Islands </t>
  </si>
  <si>
    <t>North America</t>
  </si>
  <si>
    <t>North Africa</t>
  </si>
  <si>
    <t>Middle East (Region)</t>
  </si>
  <si>
    <t xml:space="preserve">Eastern Europe </t>
  </si>
  <si>
    <t>East Asia</t>
  </si>
  <si>
    <t>Central Asia and the Caucasus</t>
  </si>
  <si>
    <t>Central America</t>
  </si>
  <si>
    <t>Caribbean</t>
  </si>
  <si>
    <t>Australia and New Zealand</t>
  </si>
  <si>
    <t>Asia and Pacific</t>
  </si>
  <si>
    <t>Africa (Region)</t>
  </si>
  <si>
    <t>Zimbabwe</t>
  </si>
  <si>
    <t>Zambia</t>
  </si>
  <si>
    <t>Yemen</t>
  </si>
  <si>
    <t>West Bank and Gaza</t>
  </si>
  <si>
    <t>Vietnam</t>
  </si>
  <si>
    <t>no data</t>
  </si>
  <si>
    <t>Vanuatu</t>
  </si>
  <si>
    <t>Uzbekistan</t>
  </si>
  <si>
    <t>Uruguay</t>
  </si>
  <si>
    <t>Ukraine</t>
  </si>
  <si>
    <t>Uganda</t>
  </si>
  <si>
    <t>Tuvalu</t>
  </si>
  <si>
    <t>Turkmenistan</t>
  </si>
  <si>
    <t>Tunisia</t>
  </si>
  <si>
    <t>Trinidad and Tobago</t>
  </si>
  <si>
    <t>Tonga</t>
  </si>
  <si>
    <t>Togo</t>
  </si>
  <si>
    <t>Timor-Leste</t>
  </si>
  <si>
    <t>Tanzania</t>
  </si>
  <si>
    <t>Tajikistan</t>
  </si>
  <si>
    <t>Taiwan Province of China</t>
  </si>
  <si>
    <t>São Tomé and Príncipe</t>
  </si>
  <si>
    <t>Syria</t>
  </si>
  <si>
    <t>Suriname</t>
  </si>
  <si>
    <t>Sudan</t>
  </si>
  <si>
    <t>Sri Lanka</t>
  </si>
  <si>
    <t>South Sudan, Republic of</t>
  </si>
  <si>
    <t>Somalia</t>
  </si>
  <si>
    <t>Solomon Islands</t>
  </si>
  <si>
    <t>Singapore</t>
  </si>
  <si>
    <t>Sierra Leone</t>
  </si>
  <si>
    <t>Seychelles</t>
  </si>
  <si>
    <t>Senegal</t>
  </si>
  <si>
    <t>San Marino</t>
  </si>
  <si>
    <t>Samoa</t>
  </si>
  <si>
    <t>Saint Vincent and the Grenadines</t>
  </si>
  <si>
    <t>Saint Lucia</t>
  </si>
  <si>
    <t>Saint Kitts and Nevis</t>
  </si>
  <si>
    <t>Rwanda</t>
  </si>
  <si>
    <t>Qatar</t>
  </si>
  <si>
    <t>Puerto Rico</t>
  </si>
  <si>
    <t>Philippines</t>
  </si>
  <si>
    <t>Peru</t>
  </si>
  <si>
    <t>Paraguay</t>
  </si>
  <si>
    <t>Papua New Guinea</t>
  </si>
  <si>
    <t>Panama</t>
  </si>
  <si>
    <t>Palau</t>
  </si>
  <si>
    <t>Pakistan</t>
  </si>
  <si>
    <t>Oman</t>
  </si>
  <si>
    <t>Nigeria</t>
  </si>
  <si>
    <t>Niger</t>
  </si>
  <si>
    <t>Nicaragua</t>
  </si>
  <si>
    <t>New Zealand</t>
  </si>
  <si>
    <t>Nepal</t>
  </si>
  <si>
    <t>Nauru</t>
  </si>
  <si>
    <t>Namibia</t>
  </si>
  <si>
    <t>Myanmar</t>
  </si>
  <si>
    <t>Mozambique</t>
  </si>
  <si>
    <t>Morocco</t>
  </si>
  <si>
    <t>Montenegro</t>
  </si>
  <si>
    <t>Mongolia</t>
  </si>
  <si>
    <t>Moldova</t>
  </si>
  <si>
    <t>Micronesia, Fed. States of</t>
  </si>
  <si>
    <t>Mauritius</t>
  </si>
  <si>
    <t>Mauritania</t>
  </si>
  <si>
    <t>Marshall Islands</t>
  </si>
  <si>
    <t>Mali</t>
  </si>
  <si>
    <t>Maldives</t>
  </si>
  <si>
    <t>Malaysia</t>
  </si>
  <si>
    <t>Malawi</t>
  </si>
  <si>
    <t>Madagascar</t>
  </si>
  <si>
    <t>Macao SAR</t>
  </si>
  <si>
    <t>Libya</t>
  </si>
  <si>
    <t>Liberia</t>
  </si>
  <si>
    <t>Lesotho</t>
  </si>
  <si>
    <t>Lebanon</t>
  </si>
  <si>
    <t>Lao P.D.R.</t>
  </si>
  <si>
    <t>Kyrgyz Republic</t>
  </si>
  <si>
    <t>Kuwait</t>
  </si>
  <si>
    <t>Kosovo</t>
  </si>
  <si>
    <t>Kiribati</t>
  </si>
  <si>
    <t>Kenya</t>
  </si>
  <si>
    <t>Kazakhstan</t>
  </si>
  <si>
    <t>Jordan</t>
  </si>
  <si>
    <t>Jamaica</t>
  </si>
  <si>
    <t>Israel</t>
  </si>
  <si>
    <t>Iraq</t>
  </si>
  <si>
    <t>Hong Kong SAR</t>
  </si>
  <si>
    <t>Honduras</t>
  </si>
  <si>
    <t>Haiti</t>
  </si>
  <si>
    <t>Guyana</t>
  </si>
  <si>
    <t>Guinea-Bissau</t>
  </si>
  <si>
    <t>Guinea</t>
  </si>
  <si>
    <t>Guatemala</t>
  </si>
  <si>
    <t>Grenada</t>
  </si>
  <si>
    <t>Ghana</t>
  </si>
  <si>
    <t>Georgia</t>
  </si>
  <si>
    <t>Gambia, The</t>
  </si>
  <si>
    <t>Gabon</t>
  </si>
  <si>
    <t>Fiji</t>
  </si>
  <si>
    <t>Ethiopia</t>
  </si>
  <si>
    <t>Eswatini</t>
  </si>
  <si>
    <t>Eritrea</t>
  </si>
  <si>
    <t>Equatorial Guinea</t>
  </si>
  <si>
    <t>El Salvador</t>
  </si>
  <si>
    <t>Egypt</t>
  </si>
  <si>
    <t>Ecuador</t>
  </si>
  <si>
    <t>Dominican Republic</t>
  </si>
  <si>
    <t>Dominica</t>
  </si>
  <si>
    <t>Djibouti</t>
  </si>
  <si>
    <t>Côte d'Ivoire</t>
  </si>
  <si>
    <t>Costa Rica</t>
  </si>
  <si>
    <t xml:space="preserve">Congo, Republic of </t>
  </si>
  <si>
    <t>Congo, Dem. Rep. of the</t>
  </si>
  <si>
    <t>Comoros</t>
  </si>
  <si>
    <t>China, People's Republic of</t>
  </si>
  <si>
    <t>Chile</t>
  </si>
  <si>
    <t>Chad</t>
  </si>
  <si>
    <t>Central African Republic</t>
  </si>
  <si>
    <t>Cameroon</t>
  </si>
  <si>
    <t>Cambodia</t>
  </si>
  <si>
    <t>Cabo Verde</t>
  </si>
  <si>
    <t>Burundi</t>
  </si>
  <si>
    <t>Burkina Faso</t>
  </si>
  <si>
    <t>Brunei Darussalam</t>
  </si>
  <si>
    <t>Botswana</t>
  </si>
  <si>
    <t>Bosnia and Herzegovina</t>
  </si>
  <si>
    <t>Bolivia</t>
  </si>
  <si>
    <t>Bhutan</t>
  </si>
  <si>
    <t>Benin</t>
  </si>
  <si>
    <t>Belize</t>
  </si>
  <si>
    <t>Belarus</t>
  </si>
  <si>
    <t>Barbados</t>
  </si>
  <si>
    <t>Bangladesh</t>
  </si>
  <si>
    <t>Bahrain</t>
  </si>
  <si>
    <t>Bahamas, The</t>
  </si>
  <si>
    <t>Azerbaijan</t>
  </si>
  <si>
    <t>Aruba</t>
  </si>
  <si>
    <t>Armenia</t>
  </si>
  <si>
    <t>Antigua and Barbuda</t>
  </si>
  <si>
    <t>Angola</t>
  </si>
  <si>
    <t>Algeria</t>
  </si>
  <si>
    <t>Afghanistan</t>
  </si>
  <si>
    <t>GDP, current prices (Billions of U.S. dollars)</t>
  </si>
  <si>
    <t>2016 (adjusted)</t>
  </si>
  <si>
    <t>EU</t>
  </si>
  <si>
    <t>Non-EU</t>
  </si>
  <si>
    <t>Non-Europe</t>
  </si>
  <si>
    <t>Recent estimates of offshore wealth</t>
  </si>
  <si>
    <t>2016 (EUR billions)</t>
  </si>
  <si>
    <t>Tax evasion (capital income and wealth-related taxes)</t>
  </si>
  <si>
    <t xml:space="preserve">exchange rate </t>
  </si>
  <si>
    <t>&gt;</t>
  </si>
  <si>
    <t>Table A3: The world's offshore wealth, 2007</t>
  </si>
  <si>
    <t>[1]</t>
  </si>
  <si>
    <t>[2]</t>
  </si>
  <si>
    <t>[3]</t>
  </si>
  <si>
    <t>[4]</t>
  </si>
  <si>
    <t>[5]</t>
  </si>
  <si>
    <t>[6]</t>
  </si>
  <si>
    <t>[7]</t>
  </si>
  <si>
    <t>[8]</t>
  </si>
  <si>
    <t>[9]</t>
  </si>
  <si>
    <t>[10]</t>
  </si>
  <si>
    <t>[11]</t>
  </si>
  <si>
    <t>[12]</t>
  </si>
  <si>
    <t>[13]</t>
  </si>
  <si>
    <t>[14]</t>
  </si>
  <si>
    <t>[15]</t>
  </si>
  <si>
    <t>[16]</t>
  </si>
  <si>
    <t>[17]</t>
  </si>
  <si>
    <t>[18]</t>
  </si>
  <si>
    <t>[19]</t>
  </si>
  <si>
    <t>2007 GDP (billion US$)</t>
  </si>
  <si>
    <t>Share of offshore wealth (2007)</t>
  </si>
  <si>
    <t>billion of current US$ (2007)</t>
  </si>
  <si>
    <t>fraction of GDP (2007)</t>
  </si>
  <si>
    <t>Total offshore wealth</t>
  </si>
  <si>
    <t>Offshore wealth in Switzerland</t>
  </si>
  <si>
    <t>Offshore wealth in the havens other than Switzerland</t>
  </si>
  <si>
    <t>Of which: Caribbean tax havens</t>
  </si>
  <si>
    <t>Of which: Asian tax havens</t>
  </si>
  <si>
    <t>Of which: European tax havens</t>
  </si>
  <si>
    <t>Africa and Middle East (excl. Gulf countries)</t>
  </si>
  <si>
    <t>Congo</t>
  </si>
  <si>
    <t>Congo (Democratic Republic of the)</t>
  </si>
  <si>
    <t>Sao Tome and Principe</t>
  </si>
  <si>
    <t>Swaziland</t>
  </si>
  <si>
    <t>Syrian Arab Republic</t>
  </si>
  <si>
    <t>Tanzania, United Republic of</t>
  </si>
  <si>
    <t>Macedonia (the former Yugoslav Republic of)</t>
  </si>
  <si>
    <t>Moldova (Republic of)</t>
  </si>
  <si>
    <t>Kyrgyzstan</t>
  </si>
  <si>
    <t>Lao People's Democratic Republic</t>
  </si>
  <si>
    <t>Micronesia (Federated States of)</t>
  </si>
  <si>
    <t>Viet Nam</t>
  </si>
  <si>
    <t>Bolivia (Plurinational State of)</t>
  </si>
  <si>
    <t>Cuba</t>
  </si>
  <si>
    <t>Estimated tax revenue losses in % of GDP</t>
  </si>
  <si>
    <t>Offshore wealth by country of origin</t>
  </si>
  <si>
    <t>Summary of global scale estimates identified so far</t>
  </si>
  <si>
    <t xml:space="preserve">Authors </t>
  </si>
  <si>
    <t>Release date</t>
  </si>
  <si>
    <t>Comment</t>
  </si>
  <si>
    <t>No</t>
  </si>
  <si>
    <t>Zucman</t>
  </si>
  <si>
    <t>Breakdown by country of origin?</t>
  </si>
  <si>
    <t>Vellutini et al.</t>
  </si>
  <si>
    <t>For EU countries</t>
  </si>
  <si>
    <t>French version of Zucman (2014) including data updates</t>
  </si>
  <si>
    <t xml:space="preserve">Alstadsaeter et al. </t>
  </si>
  <si>
    <t>For all countries</t>
  </si>
  <si>
    <t>Global scale estimate based on Zucman (2014), no estimates of tax revenue losses</t>
  </si>
  <si>
    <t>By region, and for some big countries</t>
  </si>
  <si>
    <t>Includes estimates of tax evasion also for original income that was shifted offshore to form the hidden wealth</t>
  </si>
  <si>
    <t>Includes time series of offshore wealth 2001-2016</t>
  </si>
  <si>
    <t>Global scale estimate based on Zucman (2017)</t>
  </si>
  <si>
    <t>IMF</t>
  </si>
  <si>
    <t>Boston Consulting Group</t>
  </si>
  <si>
    <t>For OECD and Non-OECD, and 5 individual countries (but not all asset types)</t>
  </si>
  <si>
    <t>Estimates of offshore wealth - global and by country of origin</t>
  </si>
  <si>
    <t>Figure 1</t>
  </si>
  <si>
    <t>Figure 2</t>
  </si>
  <si>
    <t>Figure 3</t>
  </si>
  <si>
    <t>EUR/USD</t>
  </si>
  <si>
    <t>Extracted on 28 April 2021</t>
  </si>
  <si>
    <t>OECD Members in 2013</t>
  </si>
  <si>
    <t>https://gabriel-zucman.eu/files/Zucman2017LivreTableauxGraphiques.xlsx</t>
  </si>
  <si>
    <t>DataTab4, available at:</t>
  </si>
  <si>
    <t>Zucman 2017: La richesse chachée des nations</t>
  </si>
  <si>
    <t>https://www.bancaditalia.it/pubblicazioni/qef/2016-0367/QEF_367.pdf</t>
  </si>
  <si>
    <t>Pellegrini et al. 2016: What do external statistics tell us about  undeclared assets held abroad and tax evasion?</t>
  </si>
  <si>
    <t>https://gabriel-zucman.eu/offshore/</t>
  </si>
  <si>
    <t>Available at:</t>
  </si>
  <si>
    <t>Alstadsæter et al. 2017: Who owns the wealth in tax havens?</t>
  </si>
  <si>
    <t>[20]</t>
  </si>
  <si>
    <t>Memo: Share of HSBC wealth</t>
  </si>
  <si>
    <t>United States of America</t>
  </si>
  <si>
    <t>Vellutini et al. 2019: What do external statistics tell us about  undeclared assets held abroad and tax evasion?</t>
  </si>
  <si>
    <t>https://ec.europa.eu/taxation_customs/sites/taxation/files/2019-taxation-papers-76.pdf</t>
  </si>
  <si>
    <t xml:space="preserve">TOTAL </t>
  </si>
  <si>
    <t>Tax
evasion on
original
income</t>
  </si>
  <si>
    <t>Inheritance
and wealth
tax
evasion</t>
  </si>
  <si>
    <t>Capital
income tax
evasion</t>
  </si>
  <si>
    <t>Appendix 5. Estimates of Tax Evasion: Individual Country Results</t>
  </si>
  <si>
    <t>Tax evasion estimates by country</t>
  </si>
  <si>
    <t>Tax Justice Network 2020: The State of Tax Justice 2020</t>
  </si>
  <si>
    <t>https://www.taxjustice.net/reports/the-state-of-tax-justice-2020/</t>
  </si>
  <si>
    <t>Table 6: Full results of estimated tax revenue losses due to offshore financial wealth and of tax loss inflicted on other countries</t>
  </si>
  <si>
    <t>IMF World Economic Outlook</t>
  </si>
  <si>
    <t>Series: NGDPD</t>
  </si>
  <si>
    <r>
      <t>2004-2016
(average,
EUR
billions)</t>
    </r>
    <r>
      <rPr>
        <sz val="5"/>
        <color theme="0"/>
        <rFont val="Verdana"/>
        <family val="2"/>
      </rPr>
      <t>154</t>
    </r>
  </si>
  <si>
    <t>Global estimate based on Zucman (2015)</t>
  </si>
  <si>
    <t>For country groups only</t>
  </si>
  <si>
    <t>Global estimate based on BCG's wealth survey</t>
  </si>
  <si>
    <t>Annex Table 2.3.1. Median Offshore Wealth and Revenue Potential, 2016</t>
  </si>
  <si>
    <t>(Percent of GDP)</t>
  </si>
  <si>
    <t>Low Income Developing</t>
  </si>
  <si>
    <t>Countries Full Sample</t>
  </si>
  <si>
    <t>Sources: Bank for International Settlements; Zucman 2015; and IMF staff estimates.</t>
  </si>
  <si>
    <t>Offshore Wealth</t>
  </si>
  <si>
    <t>Revenue Potential</t>
  </si>
  <si>
    <t>Number of countries</t>
  </si>
  <si>
    <t>Emerging Market Economies</t>
  </si>
  <si>
    <t>Advanced Economies</t>
  </si>
  <si>
    <t>Note: The number of observations corresponds to the sample with available data for offshore wealth; the samples used in estimating revenue potential are smaller because of data constraints</t>
  </si>
  <si>
    <t>https://www.imf.org/en/Publications/FM/Issues/2018/04/06/fiscal-monitor-april-2018</t>
  </si>
  <si>
    <t>IMF 2018 - Fiscal Monitor: Capitalizing on Good Times, April 2018</t>
  </si>
  <si>
    <t xml:space="preserve"> </t>
  </si>
  <si>
    <t>Total wealth</t>
  </si>
  <si>
    <t>Asia-Pacific</t>
  </si>
  <si>
    <t>Middle East and Africa</t>
  </si>
  <si>
    <t>Eastern Europe</t>
  </si>
  <si>
    <t>Sources of offshore wealth by region 2016</t>
  </si>
  <si>
    <t>Boston Consulting Group 2017 - Global Wealth 2017: Transforming the Client Experience</t>
  </si>
  <si>
    <t>https://image-src.bcg.com/Images/BCG-Transforming-the-Client-Experience-June-2017_2_tcm9-161685.pdf</t>
  </si>
  <si>
    <t xml:space="preserve">Exhibit 5 available at: </t>
  </si>
  <si>
    <t>Boston Consulting Group 2017</t>
  </si>
  <si>
    <t>BCG 2017</t>
  </si>
  <si>
    <t>Europe BCG</t>
  </si>
  <si>
    <t>Non-Europe BCG</t>
  </si>
  <si>
    <t>European Commission &amp; Ecorys, 2021: Monitoring the amount of wealth hidden by individuals in international financial centres and impact of recent internationally agreed standards on tax transparency on the fight against tax evasion</t>
  </si>
  <si>
    <t>Global estimate based on Vellutini et al. (2019)</t>
  </si>
  <si>
    <t>Entity</t>
  </si>
  <si>
    <t>Member States</t>
  </si>
  <si>
    <t>Other entities of interest</t>
  </si>
  <si>
    <t>Table 5-6. Offshore wealth by country of origin (USD billions)</t>
  </si>
  <si>
    <t>Average (2001-2018)</t>
  </si>
  <si>
    <t>Figure 5-13 Offshore wealth as share of national GDP for the EU-27</t>
  </si>
  <si>
    <t>TOTAL</t>
  </si>
  <si>
    <t>2004-2018 (average EUR billion)</t>
  </si>
  <si>
    <t>% of EU-27</t>
  </si>
  <si>
    <t>2018 (EUR billion)</t>
  </si>
  <si>
    <t>% of EU–27</t>
  </si>
  <si>
    <t>% of GDP 2018</t>
  </si>
  <si>
    <t>% of GDP (average)</t>
  </si>
  <si>
    <t>Member states</t>
  </si>
  <si>
    <t>Table 5-12 International tax evasion by Member State</t>
  </si>
  <si>
    <t>https://op.europa.eu/en/publication-detail/-/publication/0f2b8b13-f65f-11eb-9037-01aa75ed71a1/language-en/format-PDF/source-226125453</t>
  </si>
  <si>
    <t>International tax evasion by Member State (ranked)</t>
  </si>
  <si>
    <t>Czech Republic</t>
  </si>
  <si>
    <t>Capital Income tax gap</t>
  </si>
  <si>
    <t>Inheritance tax gap</t>
  </si>
  <si>
    <t>Wealth tax gap</t>
  </si>
  <si>
    <t>Original income tax gap</t>
  </si>
  <si>
    <t>EU-27 (mean)</t>
  </si>
  <si>
    <t>EU28 (Total)</t>
  </si>
  <si>
    <t>EU27 (Total)</t>
  </si>
  <si>
    <t>OECD (Total)</t>
  </si>
  <si>
    <t>Non OECD (Total)</t>
  </si>
  <si>
    <t>South Korea</t>
  </si>
  <si>
    <t>% of GDP (average 2004-2018)</t>
  </si>
  <si>
    <t>ECORYS 2021</t>
  </si>
  <si>
    <t>Rest of
world</t>
  </si>
  <si>
    <t>EU 27</t>
  </si>
  <si>
    <t>EU (27)</t>
  </si>
  <si>
    <t>EU 27 (Total)</t>
  </si>
  <si>
    <t>ECORYS 2021*</t>
  </si>
  <si>
    <t>* original income tax gap included</t>
  </si>
  <si>
    <t>Gambia</t>
  </si>
  <si>
    <t>Brunei</t>
  </si>
  <si>
    <t>Laos</t>
  </si>
  <si>
    <t>Macao</t>
  </si>
  <si>
    <t>Palestine</t>
  </si>
  <si>
    <t>Taiwan</t>
  </si>
  <si>
    <t>Anguilla</t>
  </si>
  <si>
    <t>Bahamas</t>
  </si>
  <si>
    <t>Bermuda</t>
  </si>
  <si>
    <t>Montserrat</t>
  </si>
  <si>
    <t>Andorra</t>
  </si>
  <si>
    <t>Gibraltar</t>
  </si>
  <si>
    <t>Guernsey</t>
  </si>
  <si>
    <t>Jersey</t>
  </si>
  <si>
    <t>Liechtenstein</t>
  </si>
  <si>
    <t>Monaco</t>
  </si>
  <si>
    <t>Greenland</t>
  </si>
  <si>
    <t>Oceania</t>
  </si>
  <si>
    <t>Guam</t>
  </si>
  <si>
    <t>Micronesia</t>
  </si>
  <si>
    <t>Tax Justice Network 2021: The State of Tax Justice 2021</t>
  </si>
  <si>
    <t>https://taxjustice.net/reports/the-state-of-tax-justice-2021/</t>
  </si>
  <si>
    <t>Share_of_global_offshore_wealth_owned_by_citizens_of_country</t>
  </si>
  <si>
    <t>Share_of_global_tax_loss_inflicted_by_country</t>
  </si>
  <si>
    <t>Tax_loss_inflicted_on_other_countries_(USD_million)</t>
  </si>
  <si>
    <t>Burkina_Faso</t>
  </si>
  <si>
    <t>Cape_Verde</t>
  </si>
  <si>
    <t>Central_African_Republic</t>
  </si>
  <si>
    <t>Congo_Dem._Rep_of</t>
  </si>
  <si>
    <t>Congo_Rep._of</t>
  </si>
  <si>
    <t>Cote_d’Ivoire</t>
  </si>
  <si>
    <t>Equatorial_Guinea</t>
  </si>
  <si>
    <t>Sao_Tome_and_Principe</t>
  </si>
  <si>
    <t>Sierra_Leone</t>
  </si>
  <si>
    <t>South_Africa</t>
  </si>
  <si>
    <t>South_Sudan</t>
  </si>
  <si>
    <t>Hong_Kong</t>
  </si>
  <si>
    <t>Kyrgyz_Republic</t>
  </si>
  <si>
    <t>North_Korea</t>
  </si>
  <si>
    <t>Saudi_Arabia</t>
  </si>
  <si>
    <t>South_Korea</t>
  </si>
  <si>
    <t>Sri_Lanka</t>
  </si>
  <si>
    <t>United_Arab_Emirates</t>
  </si>
  <si>
    <t>Caribbean_and_American_islands</t>
  </si>
  <si>
    <t>Antigua_and_Barbuda</t>
  </si>
  <si>
    <t>British_Virgin_Islands</t>
  </si>
  <si>
    <t>Cayman_Islands</t>
  </si>
  <si>
    <t>Curaçao</t>
  </si>
  <si>
    <t>Guiana</t>
  </si>
  <si>
    <t>Puerto_Rico</t>
  </si>
  <si>
    <t>Sint_Maarten</t>
  </si>
  <si>
    <t>St._Kitts_and_Nevis</t>
  </si>
  <si>
    <t>St._Lucia</t>
  </si>
  <si>
    <t>St._Vincent_and_the_Grenadines</t>
  </si>
  <si>
    <t>Trinidad_and_Tobago</t>
  </si>
  <si>
    <t>Turks_and_Caicos_Islands</t>
  </si>
  <si>
    <t>US_Virgin_Islands</t>
  </si>
  <si>
    <t>Bosnia_and_Herzegovina</t>
  </si>
  <si>
    <t>Faroe_Islands</t>
  </si>
  <si>
    <t>Isle_of_Man</t>
  </si>
  <si>
    <t>North_Macedonia</t>
  </si>
  <si>
    <t>San_Marino</t>
  </si>
  <si>
    <t>Latin_America</t>
  </si>
  <si>
    <t>Costa_Rica</t>
  </si>
  <si>
    <t>Dominican_Republic</t>
  </si>
  <si>
    <t>El_Salvador</t>
  </si>
  <si>
    <t>Northern_America</t>
  </si>
  <si>
    <t>United_States</t>
  </si>
  <si>
    <t>French_Polynesia</t>
  </si>
  <si>
    <t>Marshall_Islands</t>
  </si>
  <si>
    <t>New_Caledonia</t>
  </si>
  <si>
    <t>New_Zealand</t>
  </si>
  <si>
    <t>Papua_New_Guinea</t>
  </si>
  <si>
    <t>Solomon_Islands</t>
  </si>
  <si>
    <t>893.1</t>
  </si>
  <si>
    <t>53.3</t>
  </si>
  <si>
    <t>180.4</t>
  </si>
  <si>
    <t>2.4</t>
  </si>
  <si>
    <t>7.4</t>
  </si>
  <si>
    <t>2.2</t>
  </si>
  <si>
    <t>1.6</t>
  </si>
  <si>
    <t>27.5</t>
  </si>
  <si>
    <t>1.2</t>
  </si>
  <si>
    <t>1.1</t>
  </si>
  <si>
    <t>5.4</t>
  </si>
  <si>
    <t>0.3</t>
  </si>
  <si>
    <t>23.0</t>
  </si>
  <si>
    <t>10.7</t>
  </si>
  <si>
    <t>22.1</t>
  </si>
  <si>
    <t>4.1</t>
  </si>
  <si>
    <t>170.1</t>
  </si>
  <si>
    <t>4.4</t>
  </si>
  <si>
    <t>2.3</t>
  </si>
  <si>
    <t>4.3</t>
  </si>
  <si>
    <t>10.9</t>
  </si>
  <si>
    <t>21.3</t>
  </si>
  <si>
    <t>82.7</t>
  </si>
  <si>
    <t>18.5</t>
  </si>
  <si>
    <t>8.7</t>
  </si>
  <si>
    <t>1.3</t>
  </si>
  <si>
    <t>62.9</t>
  </si>
  <si>
    <t>0.4</t>
  </si>
  <si>
    <t>145.5</t>
  </si>
  <si>
    <t>423.6</t>
  </si>
  <si>
    <t>55.1</t>
  </si>
  <si>
    <t>11.5</t>
  </si>
  <si>
    <t>10.4</t>
  </si>
  <si>
    <t>72.4</t>
  </si>
  <si>
    <t>323.6</t>
  </si>
  <si>
    <t>69.6</t>
  </si>
  <si>
    <t>25.3</t>
  </si>
  <si>
    <t>31.0</t>
  </si>
  <si>
    <t>4.2</t>
  </si>
  <si>
    <t>250.0</t>
  </si>
  <si>
    <t>2.5</t>
  </si>
  <si>
    <t>0.1</t>
  </si>
  <si>
    <t>19.7</t>
  </si>
  <si>
    <t>117.6</t>
  </si>
  <si>
    <t>96.5</t>
  </si>
  <si>
    <t>0.5</t>
  </si>
  <si>
    <t>648.6</t>
  </si>
  <si>
    <t>20.2</t>
  </si>
  <si>
    <t>38.7</t>
  </si>
  <si>
    <t>17.4</t>
  </si>
  <si>
    <t>32.9</t>
  </si>
  <si>
    <t>42.1</t>
  </si>
  <si>
    <t>1.4</t>
  </si>
  <si>
    <t>6.8</t>
  </si>
  <si>
    <t>13.4</t>
  </si>
  <si>
    <t>41.4</t>
  </si>
  <si>
    <t>25.7</t>
  </si>
  <si>
    <t>24.8</t>
  </si>
  <si>
    <t>5.7</t>
  </si>
  <si>
    <t>220.5</t>
  </si>
  <si>
    <t>58.7</t>
  </si>
  <si>
    <t>7.0</t>
  </si>
  <si>
    <t>7.2</t>
  </si>
  <si>
    <t>776.5</t>
  </si>
  <si>
    <t>66.0</t>
  </si>
  <si>
    <t>42.7</t>
  </si>
  <si>
    <t>188.6</t>
  </si>
  <si>
    <t>89.3</t>
  </si>
  <si>
    <t>330.1</t>
  </si>
  <si>
    <t>3.2</t>
  </si>
  <si>
    <t>3.5</t>
  </si>
  <si>
    <t>9.1</t>
  </si>
  <si>
    <t>9.7</t>
  </si>
  <si>
    <t>0.0</t>
  </si>
  <si>
    <t>111.6</t>
  </si>
  <si>
    <t>24.3</t>
  </si>
  <si>
    <t>1.5</t>
  </si>
  <si>
    <t>220.4</t>
  </si>
  <si>
    <t>642.0</t>
  </si>
  <si>
    <t>398.4</t>
  </si>
  <si>
    <t>3.7</t>
  </si>
  <si>
    <t>636.2</t>
  </si>
  <si>
    <t>0.2</t>
  </si>
  <si>
    <t>468.0</t>
  </si>
  <si>
    <t>722.3</t>
  </si>
  <si>
    <t>9.4</t>
  </si>
  <si>
    <t>51.5</t>
  </si>
  <si>
    <t>3.0</t>
  </si>
  <si>
    <t>655.9</t>
  </si>
  <si>
    <t>16.1</t>
  </si>
  <si>
    <t>149.4</t>
  </si>
  <si>
    <t>123.7</t>
  </si>
  <si>
    <t>81.9</t>
  </si>
  <si>
    <t>89.2</t>
  </si>
  <si>
    <t>304.8</t>
  </si>
  <si>
    <t>113.5</t>
  </si>
  <si>
    <t>3.3</t>
  </si>
  <si>
    <t>2.8</t>
  </si>
  <si>
    <t>1.8</t>
  </si>
  <si>
    <t>8.1</t>
  </si>
  <si>
    <t>21.1</t>
  </si>
  <si>
    <t>9.6</t>
  </si>
  <si>
    <t>9.8</t>
  </si>
  <si>
    <t>24.6</t>
  </si>
  <si>
    <t>14.9</t>
  </si>
  <si>
    <t>6.5</t>
  </si>
  <si>
    <t>9.3</t>
  </si>
  <si>
    <t>7.5</t>
  </si>
  <si>
    <t>543.7</t>
  </si>
  <si>
    <t>15.8</t>
  </si>
  <si>
    <t>20.0</t>
  </si>
  <si>
    <t>11.8</t>
  </si>
  <si>
    <t>444.6</t>
  </si>
  <si>
    <t>101.6</t>
  </si>
  <si>
    <t>205.7</t>
  </si>
  <si>
    <t>0.7</t>
  </si>
  <si>
    <t>8.2</t>
  </si>
  <si>
    <t>571.6</t>
  </si>
  <si>
    <t>471.2</t>
  </si>
  <si>
    <t>467.8</t>
  </si>
  <si>
    <t>204.0</t>
  </si>
  <si>
    <t>42.5</t>
  </si>
  <si>
    <t>836.2</t>
  </si>
  <si>
    <t>422.4</t>
  </si>
  <si>
    <t>863.5</t>
  </si>
  <si>
    <t>26.7</t>
  </si>
  <si>
    <t>223.1</t>
  </si>
  <si>
    <t>261.3</t>
  </si>
  <si>
    <t>33.9</t>
  </si>
  <si>
    <t>103.3</t>
  </si>
  <si>
    <t>15.7</t>
  </si>
  <si>
    <t>10.1</t>
  </si>
  <si>
    <t>397.1</t>
  </si>
  <si>
    <t>179.9</t>
  </si>
  <si>
    <t>1.0</t>
  </si>
  <si>
    <t>0.9</t>
  </si>
  <si>
    <t>550.0</t>
  </si>
  <si>
    <t>505.0</t>
  </si>
  <si>
    <t>150.1</t>
  </si>
  <si>
    <t>534.4</t>
  </si>
  <si>
    <t>357.6</t>
  </si>
  <si>
    <t>11.7</t>
  </si>
  <si>
    <t>411.6</t>
  </si>
  <si>
    <t>4.8</t>
  </si>
  <si>
    <t>38.2</t>
  </si>
  <si>
    <t>135.5</t>
  </si>
  <si>
    <t>796.4</t>
  </si>
  <si>
    <t>29.4</t>
  </si>
  <si>
    <t>298.8</t>
  </si>
  <si>
    <t>298.1</t>
  </si>
  <si>
    <t>189.1</t>
  </si>
  <si>
    <t>301.9</t>
  </si>
  <si>
    <t>90.5</t>
  </si>
  <si>
    <t>109.4</t>
  </si>
  <si>
    <t>39.2</t>
  </si>
  <si>
    <t>18.7</t>
  </si>
  <si>
    <t>28.6</t>
  </si>
  <si>
    <t>765.1</t>
  </si>
  <si>
    <t>37.5</t>
  </si>
  <si>
    <t>548.7</t>
  </si>
  <si>
    <t>5.5</t>
  </si>
  <si>
    <t>110.9</t>
  </si>
  <si>
    <t>116.0</t>
  </si>
  <si>
    <t>305.7</t>
  </si>
  <si>
    <t>734.5</t>
  </si>
  <si>
    <t>14.5</t>
  </si>
  <si>
    <t>209.2</t>
  </si>
  <si>
    <t>8.9</t>
  </si>
  <si>
    <t>7.1</t>
  </si>
  <si>
    <t>75.2</t>
  </si>
  <si>
    <t>742.5</t>
  </si>
  <si>
    <t>10.6</t>
  </si>
  <si>
    <t>63.6</t>
  </si>
  <si>
    <t>173.0</t>
  </si>
  <si>
    <t>45.4</t>
  </si>
  <si>
    <t>2.0</t>
  </si>
  <si>
    <t>138.8</t>
  </si>
  <si>
    <t>130.0</t>
  </si>
  <si>
    <t>5.2</t>
  </si>
  <si>
    <t>Table 5: Full results of estimated tax revenue losses due to offshore financial wealth and of tax loss inflicted on other countries</t>
  </si>
  <si>
    <t>TJN 2021</t>
  </si>
  <si>
    <t>Offshore wealth (% GDP)</t>
  </si>
  <si>
    <t>Offshore wealth (USD bn)</t>
  </si>
  <si>
    <t>Tax revenue loss: Offshore wealth (USD million)</t>
  </si>
  <si>
    <t>Tax Justice Network 2021</t>
  </si>
  <si>
    <t>Tax Justice Network 2021*</t>
  </si>
  <si>
    <t>Ecorys</t>
  </si>
  <si>
    <t>Tax Justice Network</t>
  </si>
  <si>
    <t>Update of TJN 2020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</si>
</sst>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000"/>
    <numFmt numFmtId="168" formatCode="#,##0.00000000000"/>
    <numFmt numFmtId="169" formatCode="0.000%"/>
  </numFmts>
  <fonts count="77">
    <font>
      <sz val="11"/>
      <color theme="1"/>
      <name val="Calibri"/>
      <family val="2"/>
      <scheme val="minor"/>
    </font>
    <font>
      <b/>
      <sz val="10"/>
      <color rgb="FF000000"/>
      <name val="HelveticaNeueLTStd-BdCn"/>
    </font>
    <font>
      <sz val="10"/>
      <color rgb="FF000000"/>
      <name val="HelveticaNeueLTStd-LtCn"/>
    </font>
    <font>
      <sz val="10"/>
      <color rgb="FF323232"/>
      <name val="Verdana"/>
      <family val="2"/>
    </font>
    <font>
      <b/>
      <sz val="6"/>
      <color rgb="FF323232"/>
      <name val="Verdana"/>
      <family val="2"/>
    </font>
    <font>
      <i/>
      <sz val="6"/>
      <color rgb="FF323232"/>
      <name val="Verdana"/>
      <family val="2"/>
    </font>
    <font>
      <sz val="6"/>
      <color rgb="FF323232"/>
      <name val="Verdana"/>
      <family val="2"/>
    </font>
    <font>
      <sz val="4"/>
      <color rgb="FF323232"/>
      <name val="Verdana"/>
      <family val="2"/>
    </font>
    <font>
      <b/>
      <i/>
      <sz val="10"/>
      <color rgb="FF1F3864"/>
      <name val="Verdana"/>
      <family val="2"/>
    </font>
    <font>
      <sz val="8"/>
      <color rgb="FF000000"/>
      <name val="Verdana"/>
      <family val="2"/>
    </font>
    <font>
      <b/>
      <sz val="8"/>
      <color rgb="FF000000"/>
      <name val="Verdana"/>
      <family val="2"/>
    </font>
    <font>
      <i/>
      <sz val="8"/>
      <color rgb="FF000000"/>
      <name val="Verdana"/>
      <family val="2"/>
    </font>
    <font>
      <sz val="8"/>
      <color rgb="FF323232"/>
      <name val="Verdana"/>
      <family val="2"/>
    </font>
    <font>
      <sz val="8"/>
      <name val="Verdana"/>
      <family val="2"/>
    </font>
    <font>
      <b/>
      <sz val="11"/>
      <color theme="1"/>
      <name val="Calibri"/>
      <family val="2"/>
      <scheme val="minor"/>
    </font>
    <font>
      <b/>
      <sz val="12"/>
      <color rgb="FF000000"/>
      <name val="Garamond-Bold"/>
    </font>
    <font>
      <sz val="10"/>
      <color theme="1"/>
      <name val="Calibri"/>
      <family val="2"/>
      <scheme val="minor"/>
    </font>
    <font>
      <b/>
      <sz val="10"/>
      <color rgb="FF000000"/>
      <name val="Calibri"/>
      <family val="2"/>
      <scheme val="minor"/>
    </font>
    <font>
      <sz val="10"/>
      <color rgb="FF000000"/>
      <name val="Calibri"/>
      <family val="2"/>
      <scheme val="minor"/>
    </font>
    <font>
      <sz val="9"/>
      <color rgb="FF000000"/>
      <name val="Garamond"/>
      <family val="1"/>
    </font>
    <font>
      <b/>
      <i/>
      <sz val="10"/>
      <color rgb="FF000000"/>
      <name val="Calibri"/>
      <family val="2"/>
      <scheme val="minor"/>
    </font>
    <font>
      <i/>
      <sz val="9"/>
      <color rgb="FF000000"/>
      <name val="Garamond-Italic"/>
    </font>
    <font>
      <i/>
      <sz val="10"/>
      <color rgb="FF000000"/>
      <name val="Calibri"/>
      <family val="2"/>
      <scheme val="minor"/>
    </font>
    <font>
      <sz val="8"/>
      <color rgb="FF000000"/>
      <name val="Garamond"/>
      <family val="1"/>
    </font>
    <font>
      <b/>
      <sz val="12"/>
      <color rgb="FF000000"/>
      <name val="Calibri"/>
      <family val="2"/>
      <scheme val="minor"/>
    </font>
    <font>
      <sz val="12"/>
      <color rgb="FF000000"/>
      <name val="Calibri"/>
      <family val="2"/>
      <scheme val="minor"/>
    </font>
    <font>
      <sz val="7"/>
      <color rgb="FF323232"/>
      <name val="Verdana"/>
      <family val="2"/>
    </font>
    <font>
      <sz val="12"/>
      <color theme="1"/>
      <name val="Calibri"/>
      <family val="2"/>
      <scheme val="minor"/>
    </font>
    <font>
      <sz val="12"/>
      <color theme="1"/>
      <name val="Arial"/>
      <family val="2"/>
    </font>
    <font>
      <b/>
      <sz val="12"/>
      <color theme="1"/>
      <name val="Arial"/>
      <family val="2"/>
    </font>
    <font>
      <sz val="12"/>
      <name val="Arial"/>
      <family val="2"/>
    </font>
    <font>
      <b/>
      <sz val="14"/>
      <color theme="1"/>
      <name val="Arial"/>
      <family val="2"/>
    </font>
    <font>
      <i/>
      <sz val="12"/>
      <color theme="1"/>
      <name val="Arial"/>
      <family val="2"/>
    </font>
    <font>
      <u/>
      <sz val="12"/>
      <color theme="1"/>
      <name val="Arial"/>
      <family val="2"/>
    </font>
    <font>
      <i/>
      <sz val="11"/>
      <color theme="1"/>
      <name val="Calibri"/>
      <family val="2"/>
      <scheme val="minor"/>
    </font>
    <font>
      <u/>
      <sz val="12"/>
      <color theme="10"/>
      <name val="Calibri"/>
      <family val="2"/>
      <scheme val="minor"/>
    </font>
    <font>
      <u/>
      <sz val="12"/>
      <color theme="10"/>
      <name val="Arial"/>
      <family val="2"/>
    </font>
    <font>
      <sz val="12"/>
      <color theme="1"/>
      <name val="Arial Narrow"/>
      <family val="2"/>
    </font>
    <font>
      <sz val="10"/>
      <name val="Verdana"/>
      <family val="2"/>
    </font>
    <font>
      <sz val="10"/>
      <color theme="1"/>
      <name val="Arial"/>
      <family val="2"/>
    </font>
    <font>
      <b/>
      <sz val="10"/>
      <color indexed="81"/>
      <name val="Calibri"/>
      <family val="2"/>
    </font>
    <font>
      <sz val="10"/>
      <color indexed="81"/>
      <name val="Calibri"/>
      <family val="2"/>
    </font>
    <font>
      <sz val="10"/>
      <name val="Arial"/>
      <family val="2"/>
    </font>
    <font>
      <sz val="11"/>
      <color indexed="8"/>
      <name val="Calibri"/>
      <family val="2"/>
    </font>
    <font>
      <sz val="11"/>
      <color theme="1"/>
      <name val="Calibri"/>
      <family val="2"/>
    </font>
    <font>
      <sz val="11"/>
      <color theme="0"/>
      <name val="Calibri"/>
      <family val="2"/>
      <scheme val="minor"/>
    </font>
    <font>
      <b/>
      <sz val="16"/>
      <color theme="4"/>
      <name val="Calibri"/>
      <family val="2"/>
      <scheme val="minor"/>
    </font>
    <font>
      <i/>
      <sz val="10"/>
      <color theme="1"/>
      <name val="Calibri"/>
      <family val="2"/>
      <scheme val="minor"/>
    </font>
    <font>
      <u/>
      <sz val="11"/>
      <color theme="10"/>
      <name val="Calibri"/>
      <family val="2"/>
      <scheme val="minor"/>
    </font>
    <font>
      <sz val="11"/>
      <color theme="1"/>
      <name val="Calibri"/>
      <family val="2"/>
      <scheme val="minor"/>
    </font>
    <font>
      <sz val="16"/>
      <color theme="4"/>
      <name val="Calibri"/>
      <family val="2"/>
      <scheme val="minor"/>
    </font>
    <font>
      <b/>
      <sz val="16"/>
      <color theme="4"/>
      <name val="Arial"/>
      <family val="2"/>
    </font>
    <font>
      <sz val="11"/>
      <color theme="1"/>
      <name val="Arial"/>
      <family val="2"/>
    </font>
    <font>
      <b/>
      <sz val="11"/>
      <color theme="1"/>
      <name val="Arial"/>
      <family val="2"/>
    </font>
    <font>
      <sz val="11"/>
      <name val="Arial"/>
      <family val="2"/>
    </font>
    <font>
      <i/>
      <sz val="11"/>
      <color theme="1"/>
      <name val="Arial"/>
      <family val="2"/>
    </font>
    <font>
      <b/>
      <i/>
      <sz val="11"/>
      <color theme="1"/>
      <name val="Arial"/>
      <family val="2"/>
    </font>
    <font>
      <b/>
      <sz val="10"/>
      <color theme="1"/>
      <name val="Arial"/>
      <family val="2"/>
    </font>
    <font>
      <sz val="10"/>
      <color theme="0"/>
      <name val="Verdana"/>
      <family val="2"/>
    </font>
    <font>
      <b/>
      <sz val="7"/>
      <color rgb="FF323232"/>
      <name val="Verdana"/>
      <family val="2"/>
    </font>
    <font>
      <b/>
      <sz val="7"/>
      <color rgb="FF000000"/>
      <name val="Verdana"/>
      <family val="2"/>
    </font>
    <font>
      <b/>
      <sz val="10"/>
      <color theme="0"/>
      <name val="HelveticaNeueLTStd-BdCn"/>
    </font>
    <font>
      <b/>
      <sz val="16"/>
      <color theme="4"/>
      <name val="Calibri"/>
      <family val="2"/>
    </font>
    <font>
      <sz val="8"/>
      <color theme="0"/>
      <name val="Verdana"/>
      <family val="2"/>
    </font>
    <font>
      <sz val="5"/>
      <color theme="0"/>
      <name val="Verdana"/>
      <family val="2"/>
    </font>
    <font>
      <sz val="6"/>
      <color theme="0"/>
      <name val="Verdana"/>
      <family val="2"/>
    </font>
    <font>
      <sz val="10"/>
      <color theme="0"/>
      <name val="Calibri"/>
      <family val="2"/>
      <scheme val="minor"/>
    </font>
    <font>
      <b/>
      <sz val="8"/>
      <color rgb="FF242021"/>
      <name val="Helvetica-Condensed-Bold"/>
    </font>
    <font>
      <sz val="8"/>
      <color rgb="FF242021"/>
      <name val="Helvetica-Condensed"/>
    </font>
    <font>
      <sz val="8"/>
      <color rgb="FF242021"/>
      <name val="Helvetica-Condensed-Light"/>
    </font>
    <font>
      <b/>
      <sz val="10"/>
      <name val="Helvetica-Condensed-Bold"/>
    </font>
    <font>
      <i/>
      <sz val="9"/>
      <name val="Helvetica-Condensed-Oblique"/>
    </font>
    <font>
      <b/>
      <sz val="11"/>
      <color theme="0"/>
      <name val="Calibri"/>
      <family val="2"/>
      <scheme val="minor"/>
    </font>
    <font>
      <b/>
      <i/>
      <sz val="12"/>
      <color theme="4" tint="-0.249977111117893"/>
      <name val="Calibri"/>
      <family val="2"/>
      <scheme val="minor"/>
    </font>
    <font>
      <b/>
      <sz val="11"/>
      <color rgb="FFC00000"/>
      <name val="Calibri"/>
      <family val="2"/>
      <scheme val="minor"/>
    </font>
    <font>
      <sz val="9"/>
      <color theme="1"/>
      <name val="Calibri"/>
      <family val="2"/>
      <scheme val="minor"/>
    </font>
    <font>
      <b/>
      <u/>
      <sz val="11"/>
      <color theme="1"/>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theme="9" tint="0.79998168889431442"/>
      </patternFill>
    </fill>
    <fill>
      <patternFill patternType="solid">
        <fgColor theme="4" tint="0.59999389629810485"/>
        <bgColor theme="9" tint="0.79998168889431442"/>
      </patternFill>
    </fill>
    <fill>
      <patternFill patternType="solid">
        <fgColor theme="4" tint="0.59999389629810485"/>
        <bgColor indexed="64"/>
      </patternFill>
    </fill>
    <fill>
      <patternFill patternType="solid">
        <fgColor theme="9"/>
        <bgColor theme="9"/>
      </patternFill>
    </fill>
    <fill>
      <patternFill patternType="solid">
        <fgColor theme="8"/>
        <bgColor indexed="64"/>
      </patternFill>
    </fill>
    <fill>
      <patternFill patternType="solid">
        <fgColor theme="0" tint="-4.9989318521683403E-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thick">
        <color auto="1"/>
      </right>
      <top style="medium">
        <color auto="1"/>
      </top>
      <bottom/>
      <diagonal/>
    </border>
    <border>
      <left style="medium">
        <color auto="1"/>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hair">
        <color auto="1"/>
      </right>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style="thick">
        <color auto="1"/>
      </right>
      <top/>
      <bottom style="thin">
        <color auto="1"/>
      </bottom>
      <diagonal/>
    </border>
    <border>
      <left style="medium">
        <color auto="1"/>
      </left>
      <right style="medium">
        <color auto="1"/>
      </right>
      <top/>
      <bottom/>
      <diagonal/>
    </border>
    <border>
      <left/>
      <right/>
      <top style="hair">
        <color indexed="64"/>
      </top>
      <bottom/>
      <diagonal/>
    </border>
    <border>
      <left/>
      <right/>
      <top/>
      <bottom style="hair">
        <color indexed="64"/>
      </bottom>
      <diagonal/>
    </border>
    <border>
      <left/>
      <right/>
      <top style="thin">
        <color theme="9" tint="0.39997558519241921"/>
      </top>
      <bottom style="thin">
        <color theme="9" tint="0.39997558519241921"/>
      </bottom>
      <diagonal/>
    </border>
    <border>
      <left/>
      <right style="medium">
        <color indexed="64"/>
      </right>
      <top style="thin">
        <color theme="9" tint="0.39997558519241921"/>
      </top>
      <bottom style="thin">
        <color theme="9" tint="0.39997558519241921"/>
      </bottom>
      <diagonal/>
    </border>
    <border>
      <left/>
      <right/>
      <top style="thin">
        <color theme="9" tint="0.39997558519241921"/>
      </top>
      <bottom style="medium">
        <color indexed="64"/>
      </bottom>
      <diagonal/>
    </border>
    <border>
      <left/>
      <right style="medium">
        <color indexed="64"/>
      </right>
      <top style="thin">
        <color theme="9" tint="0.39997558519241921"/>
      </top>
      <bottom style="medium">
        <color indexed="64"/>
      </bottom>
      <diagonal/>
    </border>
    <border>
      <left/>
      <right/>
      <top/>
      <bottom style="thin">
        <color theme="9" tint="0.39997558519241921"/>
      </bottom>
      <diagonal/>
    </border>
    <border>
      <left/>
      <right style="medium">
        <color indexed="64"/>
      </right>
      <top/>
      <bottom style="thin">
        <color theme="9" tint="0.3999755851924192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auto="1"/>
      </top>
      <bottom style="thin">
        <color auto="1"/>
      </bottom>
      <diagonal/>
    </border>
    <border>
      <left/>
      <right style="thin">
        <color indexed="64"/>
      </right>
      <top style="hair">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4">
    <xf numFmtId="0" fontId="0" fillId="0" borderId="0"/>
    <xf numFmtId="0" fontId="27" fillId="0" borderId="0"/>
    <xf numFmtId="9" fontId="27" fillId="0" borderId="0" applyFont="0" applyFill="0" applyBorder="0" applyAlignment="0" applyProtection="0"/>
    <xf numFmtId="0" fontId="35" fillId="0" borderId="0" applyNumberFormat="0" applyFill="0" applyBorder="0" applyAlignment="0" applyProtection="0"/>
    <xf numFmtId="9" fontId="38" fillId="0" borderId="0" applyFont="0" applyFill="0" applyBorder="0" applyAlignment="0" applyProtection="0"/>
    <xf numFmtId="0" fontId="38" fillId="0" borderId="0"/>
    <xf numFmtId="0" fontId="27" fillId="0" borderId="0"/>
    <xf numFmtId="0" fontId="42" fillId="0" borderId="0"/>
    <xf numFmtId="0" fontId="28" fillId="0" borderId="0"/>
    <xf numFmtId="9" fontId="28" fillId="0" borderId="0" applyFont="0" applyFill="0" applyBorder="0" applyAlignment="0" applyProtection="0"/>
    <xf numFmtId="0" fontId="43" fillId="0" borderId="0" applyFill="0" applyProtection="0"/>
    <xf numFmtId="0" fontId="42" fillId="0" borderId="0"/>
    <xf numFmtId="0" fontId="48" fillId="0" borderId="0" applyNumberFormat="0" applyFill="0" applyBorder="0" applyAlignment="0" applyProtection="0"/>
    <xf numFmtId="9" fontId="49" fillId="0" borderId="0" applyFont="0" applyFill="0" applyBorder="0" applyAlignment="0" applyProtection="0"/>
  </cellStyleXfs>
  <cellXfs count="480">
    <xf numFmtId="0" fontId="0" fillId="0" borderId="0" xfId="0"/>
    <xf numFmtId="0" fontId="1" fillId="0" borderId="1" xfId="0" applyFont="1" applyBorder="1" applyAlignment="1">
      <alignment vertical="center" wrapText="1"/>
    </xf>
    <xf numFmtId="10" fontId="2" fillId="0" borderId="1" xfId="0" applyNumberFormat="1"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vertical="center" wrapText="1"/>
    </xf>
    <xf numFmtId="0" fontId="3" fillId="0" borderId="0" xfId="0" applyFont="1"/>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8" fillId="0" borderId="0" xfId="0" applyFont="1"/>
    <xf numFmtId="0" fontId="9" fillId="0" borderId="1" xfId="0" applyFont="1" applyBorder="1" applyAlignment="1">
      <alignment vertical="center" wrapText="1"/>
    </xf>
    <xf numFmtId="10" fontId="9" fillId="0" borderId="1" xfId="0" applyNumberFormat="1" applyFont="1" applyBorder="1" applyAlignment="1">
      <alignment vertical="center" wrapText="1"/>
    </xf>
    <xf numFmtId="0" fontId="10" fillId="0" borderId="1" xfId="0" applyFont="1" applyBorder="1" applyAlignment="1">
      <alignment vertical="center" wrapText="1"/>
    </xf>
    <xf numFmtId="10" fontId="10" fillId="0" borderId="1" xfId="0" applyNumberFormat="1"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10" fontId="12" fillId="0" borderId="1" xfId="0" applyNumberFormat="1" applyFont="1" applyBorder="1" applyAlignment="1">
      <alignment vertical="center" wrapText="1"/>
    </xf>
    <xf numFmtId="0" fontId="15" fillId="0" borderId="0" xfId="0" applyFont="1"/>
    <xf numFmtId="0" fontId="16" fillId="0" borderId="1" xfId="0" applyFont="1" applyBorder="1"/>
    <xf numFmtId="0" fontId="16" fillId="0" borderId="1" xfId="0" applyFont="1" applyBorder="1" applyAlignment="1">
      <alignment wrapText="1"/>
    </xf>
    <xf numFmtId="0" fontId="0" fillId="0" borderId="0" xfId="0" applyAlignment="1">
      <alignment wrapText="1"/>
    </xf>
    <xf numFmtId="0" fontId="18" fillId="0" borderId="1" xfId="0" applyFont="1" applyBorder="1" applyAlignment="1">
      <alignment vertical="center" wrapText="1"/>
    </xf>
    <xf numFmtId="3" fontId="18" fillId="0" borderId="1" xfId="0" applyNumberFormat="1" applyFont="1" applyBorder="1" applyAlignment="1">
      <alignment vertical="center" wrapText="1"/>
    </xf>
    <xf numFmtId="3" fontId="19" fillId="0" borderId="0" xfId="0" applyNumberFormat="1" applyFont="1" applyAlignment="1">
      <alignment vertical="center" wrapText="1"/>
    </xf>
    <xf numFmtId="0" fontId="17" fillId="0" borderId="1" xfId="0" applyFont="1" applyBorder="1" applyAlignment="1">
      <alignment vertical="center" wrapText="1"/>
    </xf>
    <xf numFmtId="3" fontId="17" fillId="0" borderId="1" xfId="0" applyNumberFormat="1" applyFont="1" applyBorder="1" applyAlignment="1">
      <alignment vertical="center" wrapText="1"/>
    </xf>
    <xf numFmtId="0" fontId="20" fillId="0" borderId="1" xfId="0" applyFont="1" applyBorder="1" applyAlignment="1">
      <alignment vertical="center" wrapText="1"/>
    </xf>
    <xf numFmtId="10" fontId="20" fillId="0" borderId="1" xfId="0" applyNumberFormat="1" applyFont="1" applyBorder="1" applyAlignment="1">
      <alignment vertical="center" wrapText="1"/>
    </xf>
    <xf numFmtId="164" fontId="19" fillId="0" borderId="0" xfId="0" applyNumberFormat="1" applyFont="1" applyAlignment="1">
      <alignment vertical="center" wrapText="1"/>
    </xf>
    <xf numFmtId="0" fontId="19" fillId="0" borderId="0" xfId="0" applyFont="1" applyAlignment="1">
      <alignment vertical="center" wrapText="1"/>
    </xf>
    <xf numFmtId="10" fontId="21" fillId="0" borderId="0" xfId="0" applyNumberFormat="1" applyFont="1" applyAlignment="1">
      <alignment vertical="center" wrapText="1"/>
    </xf>
    <xf numFmtId="0" fontId="14"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3" fontId="0" fillId="0" borderId="0" xfId="0" applyNumberFormat="1"/>
    <xf numFmtId="10" fontId="0" fillId="0" borderId="0" xfId="0" applyNumberFormat="1"/>
    <xf numFmtId="10" fontId="0" fillId="0" borderId="9" xfId="0" applyNumberFormat="1" applyBorder="1"/>
    <xf numFmtId="0" fontId="0" fillId="0" borderId="10" xfId="0" applyBorder="1"/>
    <xf numFmtId="0" fontId="0" fillId="0" borderId="11" xfId="0" applyBorder="1"/>
    <xf numFmtId="0" fontId="0" fillId="0" borderId="12" xfId="0" applyBorder="1"/>
    <xf numFmtId="0" fontId="14" fillId="0" borderId="0" xfId="0" applyFont="1"/>
    <xf numFmtId="0" fontId="22" fillId="0" borderId="1" xfId="0" applyFont="1" applyBorder="1" applyAlignment="1">
      <alignment vertical="center" wrapText="1"/>
    </xf>
    <xf numFmtId="2" fontId="18" fillId="0" borderId="1" xfId="0" applyNumberFormat="1" applyFont="1" applyBorder="1" applyAlignment="1">
      <alignment vertical="center" wrapText="1"/>
    </xf>
    <xf numFmtId="10" fontId="22" fillId="0" borderId="1" xfId="0" applyNumberFormat="1" applyFont="1" applyBorder="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2" fontId="0" fillId="0" borderId="0" xfId="0" applyNumberFormat="1"/>
    <xf numFmtId="1" fontId="0" fillId="0" borderId="0" xfId="0" applyNumberFormat="1"/>
    <xf numFmtId="0" fontId="24" fillId="0" borderId="0" xfId="0" applyFont="1"/>
    <xf numFmtId="0" fontId="0" fillId="0" borderId="0" xfId="0" applyAlignment="1">
      <alignment horizontal="center" vertical="center"/>
    </xf>
    <xf numFmtId="3" fontId="0" fillId="0" borderId="11" xfId="0" applyNumberFormat="1" applyBorder="1"/>
    <xf numFmtId="0" fontId="26" fillId="0" borderId="1" xfId="0" applyFont="1" applyBorder="1" applyAlignment="1">
      <alignment vertical="center" wrapText="1"/>
    </xf>
    <xf numFmtId="0" fontId="28" fillId="0" borderId="0" xfId="1" applyFont="1"/>
    <xf numFmtId="0" fontId="28" fillId="0" borderId="0" xfId="1" applyFont="1" applyAlignment="1">
      <alignment wrapText="1"/>
    </xf>
    <xf numFmtId="0" fontId="28" fillId="0" borderId="0" xfId="1" applyFont="1" applyAlignment="1">
      <alignment horizontal="center" vertical="center" wrapText="1"/>
    </xf>
    <xf numFmtId="165" fontId="28" fillId="0" borderId="0" xfId="2" applyNumberFormat="1" applyFont="1" applyBorder="1" applyAlignment="1">
      <alignment horizontal="center"/>
    </xf>
    <xf numFmtId="0" fontId="28" fillId="0" borderId="0" xfId="1" applyFont="1" applyAlignment="1">
      <alignment vertical="center"/>
    </xf>
    <xf numFmtId="0" fontId="28" fillId="0" borderId="0" xfId="1" applyFont="1" applyAlignment="1">
      <alignment horizontal="left" vertical="center"/>
    </xf>
    <xf numFmtId="0" fontId="28" fillId="0" borderId="16" xfId="1" applyFont="1" applyBorder="1"/>
    <xf numFmtId="0" fontId="28" fillId="0" borderId="19" xfId="1" applyFont="1" applyBorder="1" applyAlignment="1">
      <alignment vertical="center"/>
    </xf>
    <xf numFmtId="0" fontId="28" fillId="0" borderId="20" xfId="1" applyFont="1" applyBorder="1" applyAlignment="1">
      <alignment vertical="center"/>
    </xf>
    <xf numFmtId="0" fontId="28" fillId="0" borderId="19" xfId="1" applyFont="1" applyBorder="1" applyAlignment="1">
      <alignment horizontal="center" vertical="center" wrapText="1"/>
    </xf>
    <xf numFmtId="0" fontId="28" fillId="0" borderId="24" xfId="1" applyFont="1" applyBorder="1" applyAlignment="1">
      <alignment horizontal="center" vertical="center" wrapText="1"/>
    </xf>
    <xf numFmtId="0" fontId="32" fillId="0" borderId="0" xfId="1" applyFont="1" applyAlignment="1">
      <alignment horizontal="center" vertical="center" wrapText="1"/>
    </xf>
    <xf numFmtId="0" fontId="28" fillId="0" borderId="8" xfId="1" applyFont="1" applyBorder="1" applyAlignment="1">
      <alignment horizontal="center" vertical="center" wrapText="1"/>
    </xf>
    <xf numFmtId="0" fontId="28" fillId="0" borderId="25" xfId="1" applyFont="1" applyBorder="1" applyAlignment="1">
      <alignment horizontal="center" vertical="center" wrapText="1"/>
    </xf>
    <xf numFmtId="0" fontId="28" fillId="0" borderId="19" xfId="1" applyFont="1" applyBorder="1" applyAlignment="1">
      <alignment horizontal="center" wrapText="1"/>
    </xf>
    <xf numFmtId="0" fontId="28" fillId="0" borderId="24" xfId="1" applyFont="1" applyBorder="1" applyAlignment="1">
      <alignment horizontal="center" wrapText="1"/>
    </xf>
    <xf numFmtId="0" fontId="28" fillId="0" borderId="0" xfId="1" applyFont="1" applyAlignment="1">
      <alignment horizontal="center" wrapText="1"/>
    </xf>
    <xf numFmtId="0" fontId="32" fillId="0" borderId="0" xfId="1" applyFont="1" applyAlignment="1">
      <alignment horizontal="center" wrapText="1"/>
    </xf>
    <xf numFmtId="3" fontId="28" fillId="0" borderId="0" xfId="1" applyNumberFormat="1" applyFont="1" applyAlignment="1">
      <alignment horizontal="center"/>
    </xf>
    <xf numFmtId="3" fontId="28" fillId="0" borderId="0" xfId="1" applyNumberFormat="1" applyFont="1" applyAlignment="1">
      <alignment horizontal="center" wrapText="1"/>
    </xf>
    <xf numFmtId="0" fontId="28" fillId="0" borderId="8" xfId="1" applyFont="1" applyBorder="1" applyAlignment="1">
      <alignment horizontal="center" wrapText="1"/>
    </xf>
    <xf numFmtId="0" fontId="28" fillId="0" borderId="25" xfId="1" applyFont="1" applyBorder="1" applyAlignment="1">
      <alignment horizontal="center" wrapText="1"/>
    </xf>
    <xf numFmtId="166" fontId="28" fillId="0" borderId="0" xfId="1" applyNumberFormat="1" applyFont="1" applyAlignment="1">
      <alignment horizontal="center" wrapText="1"/>
    </xf>
    <xf numFmtId="9" fontId="28" fillId="0" borderId="0" xfId="2" applyFont="1" applyAlignment="1">
      <alignment horizontal="center" wrapText="1"/>
    </xf>
    <xf numFmtId="0" fontId="28" fillId="0" borderId="19" xfId="1" applyFont="1" applyBorder="1" applyAlignment="1">
      <alignment horizontal="center"/>
    </xf>
    <xf numFmtId="3" fontId="28" fillId="0" borderId="24" xfId="1" applyNumberFormat="1" applyFont="1" applyBorder="1" applyAlignment="1">
      <alignment horizontal="center"/>
    </xf>
    <xf numFmtId="0" fontId="28" fillId="0" borderId="0" xfId="1" applyFont="1" applyAlignment="1">
      <alignment horizontal="center"/>
    </xf>
    <xf numFmtId="9" fontId="28" fillId="0" borderId="0" xfId="1" applyNumberFormat="1" applyFont="1" applyAlignment="1">
      <alignment horizontal="center"/>
    </xf>
    <xf numFmtId="0" fontId="28" fillId="0" borderId="8" xfId="1" applyFont="1" applyBorder="1" applyAlignment="1">
      <alignment horizontal="center"/>
    </xf>
    <xf numFmtId="0" fontId="28" fillId="0" borderId="25" xfId="1" applyFont="1" applyBorder="1" applyAlignment="1">
      <alignment horizontal="center"/>
    </xf>
    <xf numFmtId="165" fontId="28" fillId="0" borderId="8" xfId="2" applyNumberFormat="1" applyFont="1" applyBorder="1" applyAlignment="1">
      <alignment horizontal="center"/>
    </xf>
    <xf numFmtId="165" fontId="28" fillId="0" borderId="0" xfId="2" applyNumberFormat="1" applyFont="1" applyAlignment="1">
      <alignment horizontal="center"/>
    </xf>
    <xf numFmtId="9" fontId="28" fillId="0" borderId="0" xfId="2" applyFont="1"/>
    <xf numFmtId="9" fontId="28" fillId="0" borderId="25" xfId="2" applyFont="1" applyBorder="1" applyAlignment="1">
      <alignment horizontal="center"/>
    </xf>
    <xf numFmtId="3" fontId="30" fillId="0" borderId="0" xfId="1" applyNumberFormat="1" applyFont="1" applyAlignment="1">
      <alignment horizontal="center"/>
    </xf>
    <xf numFmtId="165" fontId="30" fillId="0" borderId="8" xfId="2" applyNumberFormat="1" applyFont="1" applyBorder="1" applyAlignment="1">
      <alignment horizontal="center"/>
    </xf>
    <xf numFmtId="0" fontId="28" fillId="0" borderId="26" xfId="1" applyFont="1" applyBorder="1" applyAlignment="1">
      <alignment horizontal="center"/>
    </xf>
    <xf numFmtId="3" fontId="28" fillId="0" borderId="26" xfId="1" applyNumberFormat="1" applyFont="1" applyBorder="1" applyAlignment="1">
      <alignment horizontal="center"/>
    </xf>
    <xf numFmtId="0" fontId="28" fillId="0" borderId="27" xfId="1" applyFont="1" applyBorder="1" applyAlignment="1">
      <alignment horizontal="center"/>
    </xf>
    <xf numFmtId="164" fontId="0" fillId="0" borderId="11" xfId="0" applyNumberFormat="1" applyBorder="1"/>
    <xf numFmtId="0" fontId="17" fillId="0" borderId="0" xfId="0" applyFont="1" applyBorder="1" applyAlignment="1">
      <alignment horizontal="center" vertical="center" wrapText="1"/>
    </xf>
    <xf numFmtId="0" fontId="20" fillId="0" borderId="0" xfId="0" applyFont="1" applyBorder="1" applyAlignment="1">
      <alignment vertical="center" wrapText="1"/>
    </xf>
    <xf numFmtId="10" fontId="20" fillId="0" borderId="0" xfId="0" applyNumberFormat="1" applyFont="1" applyBorder="1" applyAlignment="1">
      <alignment vertical="center" wrapText="1"/>
    </xf>
    <xf numFmtId="166" fontId="0" fillId="0" borderId="0" xfId="0" applyNumberFormat="1"/>
    <xf numFmtId="0" fontId="29" fillId="0" borderId="0" xfId="1" applyFont="1" applyAlignment="1">
      <alignment horizontal="center"/>
    </xf>
    <xf numFmtId="165" fontId="36" fillId="0" borderId="0" xfId="3" applyNumberFormat="1" applyFont="1" applyAlignment="1">
      <alignment horizontal="center"/>
    </xf>
    <xf numFmtId="0" fontId="37" fillId="0" borderId="0" xfId="1" applyFont="1" applyAlignment="1">
      <alignment horizontal="center" vertical="center" wrapText="1"/>
    </xf>
    <xf numFmtId="0" fontId="35" fillId="0" borderId="0" xfId="3" applyAlignment="1">
      <alignment horizontal="center" vertical="center" wrapText="1"/>
    </xf>
    <xf numFmtId="9" fontId="28" fillId="0" borderId="0" xfId="2" applyFont="1" applyAlignment="1">
      <alignment horizontal="center"/>
    </xf>
    <xf numFmtId="9" fontId="28" fillId="0" borderId="0" xfId="2" applyFont="1" applyFill="1" applyAlignment="1">
      <alignment horizontal="center"/>
    </xf>
    <xf numFmtId="0" fontId="32" fillId="0" borderId="24" xfId="1" applyFont="1" applyBorder="1" applyAlignment="1">
      <alignment horizontal="center"/>
    </xf>
    <xf numFmtId="10" fontId="28" fillId="0" borderId="0" xfId="1" applyNumberFormat="1" applyFont="1" applyAlignment="1">
      <alignment horizontal="center"/>
    </xf>
    <xf numFmtId="165" fontId="28" fillId="0" borderId="0" xfId="1" applyNumberFormat="1" applyFont="1" applyAlignment="1">
      <alignment horizontal="center"/>
    </xf>
    <xf numFmtId="165" fontId="28" fillId="0" borderId="0" xfId="2" applyNumberFormat="1" applyFont="1" applyFill="1" applyAlignment="1">
      <alignment horizontal="center"/>
    </xf>
    <xf numFmtId="165" fontId="28" fillId="0" borderId="0" xfId="4" applyNumberFormat="1" applyFont="1" applyAlignment="1">
      <alignment horizontal="center"/>
    </xf>
    <xf numFmtId="9" fontId="28" fillId="0" borderId="0" xfId="5" applyNumberFormat="1" applyFont="1" applyAlignment="1">
      <alignment horizontal="center"/>
    </xf>
    <xf numFmtId="3" fontId="29" fillId="0" borderId="0" xfId="1" applyNumberFormat="1" applyFont="1" applyAlignment="1">
      <alignment horizontal="center"/>
    </xf>
    <xf numFmtId="165" fontId="29" fillId="0" borderId="0" xfId="2" applyNumberFormat="1" applyFont="1" applyAlignment="1">
      <alignment horizontal="center"/>
    </xf>
    <xf numFmtId="10" fontId="29" fillId="0" borderId="0" xfId="2" applyNumberFormat="1" applyFont="1" applyAlignment="1">
      <alignment horizontal="center"/>
    </xf>
    <xf numFmtId="9" fontId="29" fillId="0" borderId="0" xfId="2" applyFont="1" applyAlignment="1">
      <alignment horizontal="center"/>
    </xf>
    <xf numFmtId="0" fontId="43" fillId="0" borderId="0" xfId="10" applyFill="1" applyProtection="1"/>
    <xf numFmtId="0" fontId="0" fillId="0" borderId="0" xfId="0" applyBorder="1"/>
    <xf numFmtId="0" fontId="45" fillId="2" borderId="13" xfId="0" applyFont="1" applyFill="1" applyBorder="1"/>
    <xf numFmtId="0" fontId="45" fillId="2" borderId="14" xfId="0" applyFont="1" applyFill="1" applyBorder="1" applyAlignment="1">
      <alignment horizontal="center"/>
    </xf>
    <xf numFmtId="0" fontId="45" fillId="2" borderId="15" xfId="0" applyFont="1" applyFill="1" applyBorder="1" applyAlignment="1">
      <alignment horizontal="center"/>
    </xf>
    <xf numFmtId="0" fontId="16" fillId="0" borderId="33" xfId="0" applyFont="1" applyBorder="1"/>
    <xf numFmtId="0" fontId="16" fillId="0" borderId="34" xfId="0" applyFont="1" applyBorder="1" applyAlignment="1">
      <alignment horizontal="center"/>
    </xf>
    <xf numFmtId="0" fontId="16" fillId="0" borderId="36" xfId="0" applyFont="1" applyBorder="1"/>
    <xf numFmtId="0" fontId="16" fillId="0" borderId="37" xfId="0" applyFont="1" applyBorder="1" applyAlignment="1">
      <alignment horizontal="center"/>
    </xf>
    <xf numFmtId="0" fontId="16" fillId="0" borderId="34" xfId="0" applyFont="1" applyBorder="1" applyAlignment="1">
      <alignment horizontal="left" wrapText="1"/>
    </xf>
    <xf numFmtId="0" fontId="47" fillId="0" borderId="35" xfId="0" applyFont="1" applyBorder="1" applyAlignment="1">
      <alignment horizontal="left" wrapText="1"/>
    </xf>
    <xf numFmtId="0" fontId="16" fillId="0" borderId="37" xfId="0" applyFont="1" applyBorder="1" applyAlignment="1">
      <alignment horizontal="left" wrapText="1"/>
    </xf>
    <xf numFmtId="0" fontId="45" fillId="2" borderId="14" xfId="0" applyFont="1" applyFill="1" applyBorder="1" applyAlignment="1">
      <alignment horizontal="left"/>
    </xf>
    <xf numFmtId="0" fontId="16" fillId="0" borderId="37" xfId="0" applyFont="1" applyBorder="1" applyAlignment="1">
      <alignment horizontal="left"/>
    </xf>
    <xf numFmtId="0" fontId="47" fillId="0" borderId="38" xfId="0" applyFont="1" applyBorder="1" applyAlignment="1">
      <alignment horizontal="left" wrapText="1"/>
    </xf>
    <xf numFmtId="0" fontId="47" fillId="0" borderId="38" xfId="0" applyFont="1" applyBorder="1" applyAlignment="1">
      <alignment horizontal="left"/>
    </xf>
    <xf numFmtId="0" fontId="0" fillId="3" borderId="0" xfId="0" applyFill="1"/>
    <xf numFmtId="0" fontId="14" fillId="3" borderId="0" xfId="0" applyFont="1" applyFill="1" applyAlignment="1">
      <alignment horizontal="center"/>
    </xf>
    <xf numFmtId="0" fontId="0" fillId="3" borderId="5"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2" xfId="0" applyFill="1" applyBorder="1"/>
    <xf numFmtId="0" fontId="45" fillId="4" borderId="8" xfId="0" applyFont="1" applyFill="1" applyBorder="1" applyAlignment="1">
      <alignment horizontal="center"/>
    </xf>
    <xf numFmtId="0" fontId="45" fillId="2" borderId="5" xfId="0" applyFont="1" applyFill="1" applyBorder="1" applyAlignment="1">
      <alignment horizontal="center"/>
    </xf>
    <xf numFmtId="2" fontId="0" fillId="3" borderId="9" xfId="0" applyNumberFormat="1" applyFill="1" applyBorder="1"/>
    <xf numFmtId="2" fontId="0" fillId="3" borderId="12" xfId="0" applyNumberFormat="1" applyFill="1" applyBorder="1"/>
    <xf numFmtId="0" fontId="0" fillId="3" borderId="7" xfId="0" applyFill="1" applyBorder="1"/>
    <xf numFmtId="0" fontId="47" fillId="5" borderId="8" xfId="0" applyFont="1" applyFill="1" applyBorder="1" applyAlignment="1">
      <alignment horizontal="right"/>
    </xf>
    <xf numFmtId="0" fontId="47" fillId="5" borderId="9" xfId="0" applyFont="1" applyFill="1" applyBorder="1" applyAlignment="1">
      <alignment horizontal="right"/>
    </xf>
    <xf numFmtId="0" fontId="47" fillId="5" borderId="0" xfId="0" applyFont="1" applyFill="1" applyBorder="1" applyAlignment="1">
      <alignment horizontal="right"/>
    </xf>
    <xf numFmtId="0" fontId="14" fillId="3" borderId="0" xfId="0" applyFont="1" applyFill="1" applyBorder="1" applyAlignment="1">
      <alignment horizontal="center"/>
    </xf>
    <xf numFmtId="0" fontId="47" fillId="5" borderId="40" xfId="0" applyFont="1" applyFill="1" applyBorder="1" applyAlignment="1">
      <alignment horizontal="right"/>
    </xf>
    <xf numFmtId="0" fontId="0" fillId="3" borderId="40" xfId="0" applyFill="1" applyBorder="1"/>
    <xf numFmtId="0" fontId="0" fillId="3" borderId="43" xfId="0" applyFill="1" applyBorder="1"/>
    <xf numFmtId="2" fontId="0" fillId="3" borderId="0" xfId="0" applyNumberFormat="1" applyFill="1" applyBorder="1"/>
    <xf numFmtId="2" fontId="0" fillId="3" borderId="11" xfId="0" applyNumberFormat="1" applyFill="1" applyBorder="1"/>
    <xf numFmtId="164" fontId="0" fillId="3" borderId="40" xfId="0" applyNumberFormat="1" applyFill="1" applyBorder="1"/>
    <xf numFmtId="0" fontId="47" fillId="5" borderId="41" xfId="0" applyFont="1" applyFill="1" applyBorder="1" applyAlignment="1">
      <alignment horizontal="right"/>
    </xf>
    <xf numFmtId="0" fontId="47" fillId="5" borderId="45" xfId="0" applyFont="1" applyFill="1" applyBorder="1" applyAlignment="1">
      <alignment horizontal="right"/>
    </xf>
    <xf numFmtId="0" fontId="47" fillId="5" borderId="46" xfId="0" applyFont="1" applyFill="1" applyBorder="1" applyAlignment="1">
      <alignment horizontal="right"/>
    </xf>
    <xf numFmtId="0" fontId="0" fillId="3" borderId="46" xfId="0" applyFill="1" applyBorder="1"/>
    <xf numFmtId="0" fontId="0" fillId="3" borderId="48" xfId="0" applyFill="1" applyBorder="1"/>
    <xf numFmtId="0" fontId="0" fillId="3" borderId="49" xfId="0" applyFill="1" applyBorder="1"/>
    <xf numFmtId="0" fontId="47" fillId="5" borderId="50" xfId="0" applyFont="1" applyFill="1" applyBorder="1" applyAlignment="1">
      <alignment horizontal="right"/>
    </xf>
    <xf numFmtId="0" fontId="47" fillId="5" borderId="51" xfId="0" applyFont="1" applyFill="1" applyBorder="1" applyAlignment="1">
      <alignment horizontal="right"/>
    </xf>
    <xf numFmtId="166" fontId="0" fillId="3" borderId="46" xfId="0" applyNumberFormat="1" applyFill="1" applyBorder="1"/>
    <xf numFmtId="0" fontId="0" fillId="3" borderId="51" xfId="0" applyFill="1" applyBorder="1"/>
    <xf numFmtId="166" fontId="0" fillId="3" borderId="51" xfId="0" applyNumberFormat="1" applyFill="1" applyBorder="1"/>
    <xf numFmtId="166" fontId="0" fillId="3" borderId="52" xfId="0" applyNumberFormat="1" applyFill="1" applyBorder="1"/>
    <xf numFmtId="3" fontId="0" fillId="3" borderId="51" xfId="0" applyNumberFormat="1" applyFill="1" applyBorder="1"/>
    <xf numFmtId="164" fontId="0" fillId="3" borderId="46" xfId="0" applyNumberFormat="1" applyFill="1" applyBorder="1"/>
    <xf numFmtId="168" fontId="0" fillId="3" borderId="46" xfId="0" applyNumberFormat="1" applyFill="1" applyBorder="1"/>
    <xf numFmtId="0" fontId="34" fillId="3" borderId="51" xfId="0" applyFont="1" applyFill="1" applyBorder="1"/>
    <xf numFmtId="0" fontId="0" fillId="3" borderId="52" xfId="0" applyFill="1" applyBorder="1"/>
    <xf numFmtId="2" fontId="0" fillId="3" borderId="51" xfId="0" applyNumberFormat="1" applyFill="1" applyBorder="1"/>
    <xf numFmtId="2" fontId="0" fillId="3" borderId="52" xfId="0" applyNumberFormat="1" applyFill="1" applyBorder="1"/>
    <xf numFmtId="2" fontId="0" fillId="3" borderId="46" xfId="0" applyNumberFormat="1" applyFill="1" applyBorder="1"/>
    <xf numFmtId="2" fontId="0" fillId="3" borderId="49" xfId="0" applyNumberFormat="1" applyFill="1" applyBorder="1"/>
    <xf numFmtId="3" fontId="0" fillId="3" borderId="50" xfId="0" applyNumberFormat="1" applyFont="1" applyFill="1" applyBorder="1"/>
    <xf numFmtId="166" fontId="0" fillId="3" borderId="45" xfId="0" applyNumberFormat="1" applyFill="1" applyBorder="1"/>
    <xf numFmtId="3" fontId="0" fillId="3" borderId="50" xfId="0" applyNumberFormat="1" applyFill="1" applyBorder="1"/>
    <xf numFmtId="164" fontId="0" fillId="3" borderId="41" xfId="0" applyNumberFormat="1" applyFill="1" applyBorder="1"/>
    <xf numFmtId="164" fontId="0" fillId="3" borderId="45" xfId="0" applyNumberFormat="1" applyFill="1" applyBorder="1"/>
    <xf numFmtId="164" fontId="0" fillId="3" borderId="53" xfId="0" applyNumberFormat="1" applyFill="1" applyBorder="1"/>
    <xf numFmtId="0" fontId="0" fillId="3" borderId="50" xfId="0" applyFill="1" applyBorder="1"/>
    <xf numFmtId="0" fontId="0" fillId="3" borderId="45" xfId="0" applyFill="1" applyBorder="1"/>
    <xf numFmtId="166" fontId="0" fillId="3" borderId="54" xfId="0" applyNumberFormat="1" applyFill="1" applyBorder="1"/>
    <xf numFmtId="0" fontId="0" fillId="3" borderId="55" xfId="0" applyFill="1" applyBorder="1"/>
    <xf numFmtId="0" fontId="0" fillId="3" borderId="54" xfId="0" applyFill="1" applyBorder="1"/>
    <xf numFmtId="2" fontId="0" fillId="3" borderId="54" xfId="0" applyNumberFormat="1" applyFill="1" applyBorder="1"/>
    <xf numFmtId="2" fontId="0" fillId="3" borderId="56" xfId="0" applyNumberFormat="1" applyFill="1" applyBorder="1"/>
    <xf numFmtId="0" fontId="0" fillId="0" borderId="5" xfId="0" applyBorder="1"/>
    <xf numFmtId="0" fontId="50" fillId="0" borderId="0" xfId="0" applyFont="1"/>
    <xf numFmtId="0" fontId="46" fillId="0" borderId="0" xfId="0" applyFont="1"/>
    <xf numFmtId="0" fontId="0" fillId="3" borderId="57" xfId="0" applyFill="1" applyBorder="1"/>
    <xf numFmtId="0" fontId="0" fillId="3" borderId="59" xfId="0" applyFill="1" applyBorder="1"/>
    <xf numFmtId="0" fontId="0" fillId="2" borderId="5" xfId="0" applyFill="1" applyBorder="1"/>
    <xf numFmtId="0" fontId="0" fillId="4" borderId="8" xfId="0" applyFill="1" applyBorder="1"/>
    <xf numFmtId="10" fontId="0" fillId="3" borderId="46" xfId="0" applyNumberFormat="1" applyFill="1" applyBorder="1"/>
    <xf numFmtId="0" fontId="47" fillId="5" borderId="57" xfId="0" applyFont="1" applyFill="1" applyBorder="1" applyAlignment="1">
      <alignment horizontal="right"/>
    </xf>
    <xf numFmtId="164" fontId="0" fillId="3" borderId="8" xfId="0" applyNumberFormat="1" applyFill="1" applyBorder="1"/>
    <xf numFmtId="167" fontId="0" fillId="3" borderId="46" xfId="0" applyNumberFormat="1" applyFill="1" applyBorder="1"/>
    <xf numFmtId="0" fontId="47" fillId="5" borderId="53" xfId="0" applyFont="1" applyFill="1" applyBorder="1" applyAlignment="1">
      <alignment horizontal="right"/>
    </xf>
    <xf numFmtId="0" fontId="48" fillId="0" borderId="0" xfId="12"/>
    <xf numFmtId="0" fontId="28" fillId="0" borderId="0" xfId="1" applyFont="1" applyBorder="1" applyAlignment="1">
      <alignment horizontal="center"/>
    </xf>
    <xf numFmtId="0" fontId="28" fillId="0" borderId="0" xfId="1" applyFont="1" applyBorder="1" applyAlignment="1">
      <alignment horizontal="left"/>
    </xf>
    <xf numFmtId="0" fontId="46" fillId="0" borderId="0" xfId="1" applyFont="1"/>
    <xf numFmtId="0" fontId="52" fillId="0" borderId="0" xfId="1" applyFont="1"/>
    <xf numFmtId="0" fontId="53" fillId="0" borderId="19" xfId="0" applyFont="1" applyBorder="1" applyAlignment="1">
      <alignment horizontal="center" vertical="center"/>
    </xf>
    <xf numFmtId="0" fontId="54" fillId="0" borderId="11" xfId="11" applyFont="1" applyBorder="1" applyAlignment="1">
      <alignment horizontal="center" vertical="center"/>
    </xf>
    <xf numFmtId="0" fontId="52" fillId="0" borderId="11" xfId="0" applyFont="1" applyBorder="1"/>
    <xf numFmtId="0" fontId="55" fillId="0" borderId="11" xfId="0" applyFont="1" applyBorder="1"/>
    <xf numFmtId="0" fontId="54" fillId="0" borderId="60" xfId="11" applyFont="1" applyBorder="1" applyAlignment="1">
      <alignment horizontal="center" vertical="center"/>
    </xf>
    <xf numFmtId="0" fontId="54" fillId="0" borderId="0" xfId="11" applyFont="1" applyAlignment="1">
      <alignment horizontal="center" vertical="center"/>
    </xf>
    <xf numFmtId="0" fontId="54" fillId="0" borderId="61" xfId="11" applyFont="1" applyBorder="1" applyAlignment="1">
      <alignment horizontal="center"/>
    </xf>
    <xf numFmtId="0" fontId="52" fillId="0" borderId="0" xfId="0" applyFont="1"/>
    <xf numFmtId="0" fontId="52" fillId="0" borderId="19" xfId="0" applyFont="1" applyBorder="1" applyAlignment="1">
      <alignment vertical="center"/>
    </xf>
    <xf numFmtId="0" fontId="52" fillId="0" borderId="0" xfId="0" applyFont="1" applyAlignment="1">
      <alignment vertical="center"/>
    </xf>
    <xf numFmtId="0" fontId="56" fillId="0" borderId="0" xfId="0" applyFont="1" applyAlignment="1">
      <alignment vertical="center"/>
    </xf>
    <xf numFmtId="0" fontId="52" fillId="0" borderId="19" xfId="0" applyFont="1" applyBorder="1" applyAlignment="1">
      <alignment wrapText="1"/>
    </xf>
    <xf numFmtId="0" fontId="52" fillId="0" borderId="0" xfId="0" applyFont="1" applyAlignment="1">
      <alignment wrapText="1"/>
    </xf>
    <xf numFmtId="0" fontId="53" fillId="0" borderId="0" xfId="0" applyFont="1" applyAlignment="1">
      <alignment horizontal="center" vertical="center" wrapText="1"/>
    </xf>
    <xf numFmtId="169" fontId="52" fillId="0" borderId="0" xfId="0" applyNumberFormat="1" applyFont="1" applyAlignment="1">
      <alignment horizontal="center" vertical="center" wrapText="1"/>
    </xf>
    <xf numFmtId="0" fontId="52" fillId="0" borderId="0" xfId="0" applyFont="1" applyAlignment="1">
      <alignment horizontal="center" vertical="center" wrapText="1"/>
    </xf>
    <xf numFmtId="0" fontId="55" fillId="0" borderId="0" xfId="0" applyFont="1" applyAlignment="1">
      <alignment horizontal="center" vertical="center" wrapText="1"/>
    </xf>
    <xf numFmtId="0" fontId="55" fillId="0" borderId="0" xfId="0" applyFont="1" applyAlignment="1">
      <alignment wrapText="1"/>
    </xf>
    <xf numFmtId="0" fontId="55" fillId="0" borderId="25" xfId="0" applyFont="1" applyBorder="1" applyAlignment="1">
      <alignment horizontal="center" vertical="center" wrapText="1"/>
    </xf>
    <xf numFmtId="0" fontId="57" fillId="0" borderId="19" xfId="0" applyFont="1" applyBorder="1" applyAlignment="1">
      <alignment horizontal="center" wrapText="1"/>
    </xf>
    <xf numFmtId="0" fontId="39" fillId="0" borderId="19" xfId="0" applyFont="1" applyBorder="1"/>
    <xf numFmtId="0" fontId="57" fillId="0" borderId="19" xfId="0" applyFont="1" applyBorder="1" applyAlignment="1">
      <alignment horizontal="center" vertical="center"/>
    </xf>
    <xf numFmtId="0" fontId="39" fillId="0" borderId="19" xfId="0" applyFont="1" applyBorder="1" applyAlignment="1">
      <alignment horizontal="center"/>
    </xf>
    <xf numFmtId="165" fontId="0" fillId="0" borderId="0" xfId="13" applyNumberFormat="1" applyFont="1"/>
    <xf numFmtId="0" fontId="3" fillId="0" borderId="10" xfId="0" applyFont="1" applyBorder="1"/>
    <xf numFmtId="0" fontId="59" fillId="0" borderId="1" xfId="0" applyFont="1" applyBorder="1" applyAlignment="1">
      <alignment vertical="center" wrapText="1"/>
    </xf>
    <xf numFmtId="0" fontId="60" fillId="0" borderId="1" xfId="0" applyFont="1" applyBorder="1" applyAlignment="1">
      <alignment vertical="center" wrapText="1"/>
    </xf>
    <xf numFmtId="0" fontId="13" fillId="0" borderId="9" xfId="0" applyFont="1" applyFill="1" applyBorder="1" applyAlignment="1">
      <alignment vertical="top"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59" fillId="0" borderId="3" xfId="0" applyFont="1" applyBorder="1" applyAlignment="1">
      <alignment vertical="center" wrapText="1"/>
    </xf>
    <xf numFmtId="0" fontId="26" fillId="0" borderId="8" xfId="0" applyFont="1" applyBorder="1" applyAlignment="1">
      <alignment vertical="center" wrapText="1"/>
    </xf>
    <xf numFmtId="0" fontId="0" fillId="0" borderId="1" xfId="0" applyBorder="1"/>
    <xf numFmtId="0" fontId="61" fillId="2" borderId="1" xfId="0" applyFont="1" applyFill="1" applyBorder="1" applyAlignment="1">
      <alignment vertical="center" wrapText="1"/>
    </xf>
    <xf numFmtId="0" fontId="62" fillId="0" borderId="0" xfId="10" applyFont="1" applyFill="1" applyProtection="1"/>
    <xf numFmtId="0" fontId="63" fillId="2" borderId="1" xfId="0" applyFont="1" applyFill="1" applyBorder="1" applyAlignment="1">
      <alignment vertical="center" wrapText="1"/>
    </xf>
    <xf numFmtId="0" fontId="45" fillId="2" borderId="1" xfId="0" applyFont="1" applyFill="1" applyBorder="1"/>
    <xf numFmtId="0" fontId="65" fillId="2" borderId="1" xfId="0" applyFont="1" applyFill="1" applyBorder="1" applyAlignment="1">
      <alignment vertical="center" wrapText="1"/>
    </xf>
    <xf numFmtId="0" fontId="45" fillId="2" borderId="1" xfId="0" applyFont="1" applyFill="1" applyBorder="1" applyAlignment="1">
      <alignment wrapText="1"/>
    </xf>
    <xf numFmtId="0" fontId="51" fillId="0" borderId="0" xfId="1" applyFont="1" applyBorder="1" applyAlignment="1">
      <alignment horizontal="left"/>
    </xf>
    <xf numFmtId="0" fontId="48" fillId="0" borderId="0" xfId="12" applyBorder="1"/>
    <xf numFmtId="0" fontId="69" fillId="0" borderId="0" xfId="0" applyFont="1"/>
    <xf numFmtId="0" fontId="67" fillId="0" borderId="5" xfId="0" applyFont="1" applyBorder="1"/>
    <xf numFmtId="0" fontId="67" fillId="0" borderId="6" xfId="0" applyFont="1" applyBorder="1"/>
    <xf numFmtId="0" fontId="67" fillId="0" borderId="7" xfId="0" applyFont="1" applyBorder="1"/>
    <xf numFmtId="0" fontId="68" fillId="0" borderId="8" xfId="0" applyFont="1" applyBorder="1"/>
    <xf numFmtId="0" fontId="68" fillId="0" borderId="10" xfId="0" applyFont="1" applyBorder="1"/>
    <xf numFmtId="0" fontId="70" fillId="0" borderId="0" xfId="0" applyFont="1"/>
    <xf numFmtId="0" fontId="71" fillId="0" borderId="0" xfId="0" applyFont="1"/>
    <xf numFmtId="164" fontId="0" fillId="3" borderId="62" xfId="0" applyNumberFormat="1" applyFill="1" applyBorder="1"/>
    <xf numFmtId="2" fontId="0" fillId="3" borderId="63" xfId="0" applyNumberFormat="1" applyFill="1" applyBorder="1"/>
    <xf numFmtId="0" fontId="0" fillId="0" borderId="7" xfId="0" applyFill="1" applyBorder="1"/>
    <xf numFmtId="3" fontId="18" fillId="4" borderId="1" xfId="0" applyNumberFormat="1" applyFont="1" applyFill="1" applyBorder="1" applyAlignment="1">
      <alignment vertical="center" wrapText="1"/>
    </xf>
    <xf numFmtId="0" fontId="16" fillId="4" borderId="1" xfId="0" applyFont="1" applyFill="1" applyBorder="1"/>
    <xf numFmtId="0" fontId="18" fillId="4" borderId="1" xfId="0" applyFont="1" applyFill="1" applyBorder="1" applyAlignment="1">
      <alignment vertical="center" wrapText="1"/>
    </xf>
    <xf numFmtId="3" fontId="17" fillId="4" borderId="1" xfId="0" applyNumberFormat="1" applyFont="1" applyFill="1" applyBorder="1" applyAlignment="1">
      <alignment vertical="center" wrapText="1"/>
    </xf>
    <xf numFmtId="10" fontId="20" fillId="4" borderId="1" xfId="0" applyNumberFormat="1" applyFont="1" applyFill="1" applyBorder="1" applyAlignment="1">
      <alignment vertical="center" wrapText="1"/>
    </xf>
    <xf numFmtId="164" fontId="17" fillId="4" borderId="1" xfId="0" applyNumberFormat="1" applyFont="1" applyFill="1" applyBorder="1" applyAlignment="1">
      <alignment vertical="center" wrapText="1"/>
    </xf>
    <xf numFmtId="0" fontId="17" fillId="4" borderId="1" xfId="0" applyFont="1" applyFill="1" applyBorder="1" applyAlignment="1">
      <alignment vertical="center" wrapText="1"/>
    </xf>
    <xf numFmtId="10" fontId="22" fillId="4" borderId="1" xfId="0" applyNumberFormat="1" applyFont="1" applyFill="1" applyBorder="1" applyAlignment="1">
      <alignment vertical="center" wrapText="1"/>
    </xf>
    <xf numFmtId="0" fontId="16" fillId="0" borderId="8" xfId="0" applyFont="1" applyFill="1" applyBorder="1"/>
    <xf numFmtId="0" fontId="16" fillId="0" borderId="62" xfId="0" applyFont="1" applyBorder="1" applyAlignment="1">
      <alignment horizontal="center"/>
    </xf>
    <xf numFmtId="0" fontId="16" fillId="0" borderId="62" xfId="0" applyFont="1" applyBorder="1" applyAlignment="1">
      <alignment horizontal="left"/>
    </xf>
    <xf numFmtId="0" fontId="47" fillId="0" borderId="53" xfId="0" applyFont="1" applyBorder="1" applyAlignment="1">
      <alignment horizontal="left"/>
    </xf>
    <xf numFmtId="0" fontId="16" fillId="0" borderId="39" xfId="0" applyFont="1" applyFill="1" applyBorder="1" applyAlignment="1">
      <alignment horizontal="center"/>
    </xf>
    <xf numFmtId="0" fontId="0" fillId="6" borderId="64" xfId="0" applyFont="1" applyFill="1" applyBorder="1"/>
    <xf numFmtId="0" fontId="0" fillId="0" borderId="64" xfId="0" applyFont="1" applyBorder="1"/>
    <xf numFmtId="0" fontId="0" fillId="0" borderId="65" xfId="0" applyFont="1" applyBorder="1"/>
    <xf numFmtId="0" fontId="0" fillId="6" borderId="65" xfId="0" applyFont="1" applyFill="1" applyBorder="1"/>
    <xf numFmtId="0" fontId="0" fillId="0" borderId="66" xfId="0" applyFont="1" applyBorder="1"/>
    <xf numFmtId="0" fontId="0" fillId="0" borderId="67" xfId="0" applyFont="1" applyBorder="1"/>
    <xf numFmtId="0" fontId="0" fillId="0" borderId="68" xfId="0" applyFont="1" applyBorder="1"/>
    <xf numFmtId="0" fontId="0" fillId="0" borderId="69" xfId="0" applyFont="1" applyBorder="1"/>
    <xf numFmtId="0" fontId="14" fillId="6" borderId="70" xfId="0" applyFont="1" applyFill="1" applyBorder="1"/>
    <xf numFmtId="0" fontId="14" fillId="6" borderId="71" xfId="0" applyFont="1" applyFill="1" applyBorder="1"/>
    <xf numFmtId="0" fontId="14" fillId="6" borderId="20" xfId="0" applyNumberFormat="1" applyFont="1" applyFill="1" applyBorder="1"/>
    <xf numFmtId="0" fontId="14" fillId="0" borderId="1" xfId="0" applyNumberFormat="1" applyFont="1" applyBorder="1"/>
    <xf numFmtId="0" fontId="14" fillId="6" borderId="1" xfId="0" applyNumberFormat="1" applyFont="1" applyFill="1" applyBorder="1"/>
    <xf numFmtId="0" fontId="73" fillId="0" borderId="0" xfId="0" applyFont="1"/>
    <xf numFmtId="0" fontId="0" fillId="0" borderId="0" xfId="0" applyAlignment="1">
      <alignment wrapText="1" shrinkToFit="1"/>
    </xf>
    <xf numFmtId="10" fontId="0" fillId="0" borderId="1" xfId="0" applyNumberFormat="1" applyBorder="1"/>
    <xf numFmtId="10" fontId="0" fillId="0" borderId="13" xfId="0" applyNumberFormat="1" applyBorder="1"/>
    <xf numFmtId="0" fontId="0" fillId="0" borderId="74" xfId="0" applyBorder="1"/>
    <xf numFmtId="0" fontId="0" fillId="0" borderId="77" xfId="0" applyBorder="1"/>
    <xf numFmtId="0" fontId="0" fillId="0" borderId="15" xfId="0" applyBorder="1"/>
    <xf numFmtId="0" fontId="0" fillId="0" borderId="79" xfId="0" applyNumberFormat="1" applyBorder="1"/>
    <xf numFmtId="0" fontId="0" fillId="0" borderId="81" xfId="0" applyNumberFormat="1" applyBorder="1"/>
    <xf numFmtId="10" fontId="0" fillId="0" borderId="2" xfId="0" applyNumberFormat="1" applyBorder="1"/>
    <xf numFmtId="0" fontId="0" fillId="0" borderId="2" xfId="0" applyBorder="1"/>
    <xf numFmtId="10" fontId="0" fillId="0" borderId="5" xfId="0" applyNumberFormat="1" applyBorder="1"/>
    <xf numFmtId="0" fontId="14" fillId="8" borderId="72" xfId="0" applyNumberFormat="1" applyFont="1" applyFill="1" applyBorder="1"/>
    <xf numFmtId="0" fontId="14" fillId="8" borderId="83" xfId="0" applyFont="1" applyFill="1" applyBorder="1"/>
    <xf numFmtId="10" fontId="14" fillId="8" borderId="84" xfId="0" applyNumberFormat="1" applyFont="1" applyFill="1" applyBorder="1"/>
    <xf numFmtId="0" fontId="14" fillId="8" borderId="84" xfId="0" applyFont="1" applyFill="1" applyBorder="1"/>
    <xf numFmtId="10" fontId="14" fillId="8" borderId="85" xfId="0" applyNumberFormat="1" applyFont="1" applyFill="1" applyBorder="1"/>
    <xf numFmtId="0" fontId="0" fillId="0" borderId="82" xfId="0" applyNumberFormat="1" applyBorder="1"/>
    <xf numFmtId="10" fontId="0" fillId="0" borderId="4" xfId="0" applyNumberFormat="1" applyBorder="1"/>
    <xf numFmtId="0" fontId="0" fillId="0" borderId="4" xfId="0" applyBorder="1"/>
    <xf numFmtId="10" fontId="0" fillId="0" borderId="10" xfId="0" applyNumberFormat="1" applyBorder="1"/>
    <xf numFmtId="0" fontId="0" fillId="0" borderId="72" xfId="0" applyBorder="1" applyAlignment="1">
      <alignment wrapText="1" shrinkToFit="1"/>
    </xf>
    <xf numFmtId="0" fontId="0" fillId="0" borderId="83" xfId="0" applyBorder="1" applyAlignment="1">
      <alignment wrapText="1" shrinkToFit="1"/>
    </xf>
    <xf numFmtId="0" fontId="0" fillId="0" borderId="84" xfId="0" applyBorder="1" applyAlignment="1">
      <alignment wrapText="1" shrinkToFit="1"/>
    </xf>
    <xf numFmtId="0" fontId="0" fillId="0" borderId="85" xfId="0" applyBorder="1" applyAlignment="1">
      <alignment wrapText="1" shrinkToFit="1"/>
    </xf>
    <xf numFmtId="0" fontId="0" fillId="0" borderId="82" xfId="0" applyNumberFormat="1" applyFill="1" applyBorder="1" applyAlignment="1">
      <alignment wrapText="1"/>
    </xf>
    <xf numFmtId="0" fontId="0" fillId="0" borderId="12" xfId="0" applyFill="1" applyBorder="1"/>
    <xf numFmtId="10" fontId="0" fillId="0" borderId="4" xfId="0" applyNumberFormat="1" applyFill="1" applyBorder="1"/>
    <xf numFmtId="0" fontId="0" fillId="0" borderId="4" xfId="0" applyFill="1" applyBorder="1"/>
    <xf numFmtId="10" fontId="0" fillId="0" borderId="10" xfId="0" applyNumberFormat="1" applyFill="1" applyBorder="1"/>
    <xf numFmtId="0" fontId="0" fillId="0" borderId="79" xfId="0" applyNumberFormat="1" applyFill="1" applyBorder="1" applyAlignment="1">
      <alignment wrapText="1"/>
    </xf>
    <xf numFmtId="0" fontId="0" fillId="0" borderId="15" xfId="0" applyFill="1" applyBorder="1"/>
    <xf numFmtId="10" fontId="0" fillId="0" borderId="1" xfId="0" applyNumberFormat="1" applyFill="1" applyBorder="1"/>
    <xf numFmtId="0" fontId="0" fillId="0" borderId="1" xfId="0" applyFill="1" applyBorder="1"/>
    <xf numFmtId="10" fontId="0" fillId="0" borderId="13" xfId="0" applyNumberFormat="1" applyFill="1" applyBorder="1"/>
    <xf numFmtId="0" fontId="0" fillId="0" borderId="80" xfId="0" applyNumberFormat="1" applyFill="1" applyBorder="1" applyAlignment="1">
      <alignment wrapText="1"/>
    </xf>
    <xf numFmtId="10" fontId="0" fillId="0" borderId="2" xfId="0" applyNumberFormat="1" applyFill="1" applyBorder="1"/>
    <xf numFmtId="0" fontId="0" fillId="0" borderId="2" xfId="0" applyFill="1" applyBorder="1"/>
    <xf numFmtId="10" fontId="0" fillId="0" borderId="5" xfId="0" applyNumberFormat="1" applyFill="1" applyBorder="1"/>
    <xf numFmtId="0" fontId="0" fillId="0" borderId="78" xfId="0" applyBorder="1"/>
    <xf numFmtId="0" fontId="14" fillId="6" borderId="79" xfId="0" applyNumberFormat="1" applyFont="1" applyFill="1" applyBorder="1"/>
    <xf numFmtId="0" fontId="14" fillId="0" borderId="79" xfId="0" applyNumberFormat="1" applyFont="1" applyBorder="1"/>
    <xf numFmtId="0" fontId="14" fillId="0" borderId="80" xfId="0" applyNumberFormat="1" applyFont="1" applyBorder="1"/>
    <xf numFmtId="0" fontId="14" fillId="0" borderId="82" xfId="0" applyNumberFormat="1" applyFont="1" applyBorder="1"/>
    <xf numFmtId="0" fontId="0" fillId="0" borderId="86" xfId="0" applyBorder="1"/>
    <xf numFmtId="0" fontId="0" fillId="0" borderId="87" xfId="0" applyBorder="1"/>
    <xf numFmtId="0" fontId="14" fillId="0" borderId="84" xfId="0" applyFont="1" applyBorder="1"/>
    <xf numFmtId="0" fontId="14" fillId="0" borderId="85" xfId="0" applyFont="1" applyBorder="1"/>
    <xf numFmtId="0" fontId="72" fillId="9" borderId="88" xfId="0" applyFont="1" applyFill="1" applyBorder="1" applyAlignment="1">
      <alignment wrapText="1" shrinkToFit="1"/>
    </xf>
    <xf numFmtId="0" fontId="72" fillId="9" borderId="89" xfId="0" applyFont="1" applyFill="1" applyBorder="1" applyAlignment="1">
      <alignment wrapText="1" shrinkToFit="1"/>
    </xf>
    <xf numFmtId="0" fontId="72" fillId="9" borderId="90" xfId="0" applyFont="1" applyFill="1" applyBorder="1" applyAlignment="1">
      <alignment wrapText="1" shrinkToFit="1"/>
    </xf>
    <xf numFmtId="0" fontId="0" fillId="0" borderId="73" xfId="0" applyNumberFormat="1" applyFont="1" applyFill="1" applyBorder="1"/>
    <xf numFmtId="10" fontId="0" fillId="0" borderId="1" xfId="0" applyNumberFormat="1" applyFont="1" applyFill="1" applyBorder="1"/>
    <xf numFmtId="10" fontId="0" fillId="0" borderId="74" xfId="0" applyNumberFormat="1" applyFont="1" applyFill="1" applyBorder="1"/>
    <xf numFmtId="0" fontId="0" fillId="0" borderId="91" xfId="0" applyNumberFormat="1" applyFont="1" applyFill="1" applyBorder="1"/>
    <xf numFmtId="10" fontId="0" fillId="0" borderId="2" xfId="0" applyNumberFormat="1" applyFont="1" applyFill="1" applyBorder="1"/>
    <xf numFmtId="10" fontId="0" fillId="0" borderId="92" xfId="0" applyNumberFormat="1" applyFont="1" applyFill="1" applyBorder="1"/>
    <xf numFmtId="0" fontId="0" fillId="0" borderId="93" xfId="0" applyNumberFormat="1" applyFont="1" applyFill="1" applyBorder="1"/>
    <xf numFmtId="10" fontId="0" fillId="0" borderId="4" xfId="0" applyNumberFormat="1" applyFont="1" applyFill="1" applyBorder="1"/>
    <xf numFmtId="10" fontId="0" fillId="0" borderId="86" xfId="0" applyNumberFormat="1" applyFont="1" applyFill="1" applyBorder="1"/>
    <xf numFmtId="0" fontId="0" fillId="0" borderId="75" xfId="0" applyNumberFormat="1" applyFont="1" applyFill="1" applyBorder="1"/>
    <xf numFmtId="10" fontId="0" fillId="0" borderId="76" xfId="0" applyNumberFormat="1" applyFont="1" applyFill="1" applyBorder="1"/>
    <xf numFmtId="10" fontId="0" fillId="0" borderId="77" xfId="0" applyNumberFormat="1" applyFont="1" applyFill="1" applyBorder="1"/>
    <xf numFmtId="0" fontId="74" fillId="8" borderId="87" xfId="0" applyNumberFormat="1" applyFont="1" applyFill="1" applyBorder="1"/>
    <xf numFmtId="4" fontId="0" fillId="3" borderId="50" xfId="0" applyNumberFormat="1" applyFont="1" applyFill="1" applyBorder="1"/>
    <xf numFmtId="0" fontId="0" fillId="3" borderId="45" xfId="0" applyFont="1" applyFill="1" applyBorder="1"/>
    <xf numFmtId="4" fontId="0" fillId="3" borderId="51" xfId="0" applyNumberFormat="1" applyFont="1" applyFill="1" applyBorder="1"/>
    <xf numFmtId="0" fontId="0" fillId="3" borderId="46" xfId="0" applyFont="1" applyFill="1" applyBorder="1"/>
    <xf numFmtId="0" fontId="0" fillId="3" borderId="51" xfId="0" applyFont="1" applyFill="1" applyBorder="1"/>
    <xf numFmtId="0" fontId="0" fillId="3" borderId="54" xfId="0" applyFont="1" applyFill="1" applyBorder="1"/>
    <xf numFmtId="0" fontId="0" fillId="3" borderId="55" xfId="0" applyFont="1" applyFill="1" applyBorder="1"/>
    <xf numFmtId="0" fontId="34" fillId="3" borderId="10" xfId="0" applyFont="1" applyFill="1" applyBorder="1"/>
    <xf numFmtId="2" fontId="34" fillId="3" borderId="52" xfId="0" applyNumberFormat="1" applyFont="1" applyFill="1" applyBorder="1"/>
    <xf numFmtId="166" fontId="34" fillId="3" borderId="49" xfId="0" applyNumberFormat="1" applyFont="1" applyFill="1" applyBorder="1"/>
    <xf numFmtId="0" fontId="34" fillId="3" borderId="49" xfId="0" applyFont="1" applyFill="1" applyBorder="1"/>
    <xf numFmtId="2" fontId="34" fillId="3" borderId="12" xfId="0" applyNumberFormat="1" applyFont="1" applyFill="1" applyBorder="1"/>
    <xf numFmtId="2" fontId="34" fillId="3" borderId="11" xfId="0" applyNumberFormat="1" applyFont="1" applyFill="1" applyBorder="1"/>
    <xf numFmtId="2" fontId="34" fillId="3" borderId="49" xfId="0" applyNumberFormat="1" applyFont="1" applyFill="1" applyBorder="1"/>
    <xf numFmtId="0" fontId="34" fillId="3" borderId="0" xfId="0" applyFont="1" applyFill="1"/>
    <xf numFmtId="0" fontId="75" fillId="3" borderId="0" xfId="0" applyFont="1" applyFill="1"/>
    <xf numFmtId="0" fontId="0" fillId="0" borderId="0" xfId="0" applyNumberFormat="1"/>
    <xf numFmtId="0" fontId="0" fillId="10" borderId="0" xfId="0" applyNumberFormat="1" applyFill="1"/>
    <xf numFmtId="0" fontId="0" fillId="10" borderId="0" xfId="0" applyFill="1"/>
    <xf numFmtId="0" fontId="76" fillId="0" borderId="0" xfId="0" applyFont="1" applyAlignment="1">
      <alignment wrapText="1"/>
    </xf>
    <xf numFmtId="0" fontId="76" fillId="0" borderId="0" xfId="0" applyFont="1"/>
    <xf numFmtId="0" fontId="0" fillId="0" borderId="0" xfId="0" applyAlignment="1">
      <alignment horizontal="right"/>
    </xf>
    <xf numFmtId="0" fontId="0" fillId="10" borderId="0" xfId="0" applyNumberFormat="1" applyFill="1" applyAlignment="1">
      <alignment horizontal="right"/>
    </xf>
    <xf numFmtId="0" fontId="0" fillId="0" borderId="0" xfId="0" applyNumberFormat="1" applyAlignment="1">
      <alignment horizontal="right"/>
    </xf>
    <xf numFmtId="0" fontId="0" fillId="0" borderId="0" xfId="0" applyFill="1"/>
    <xf numFmtId="0" fontId="16" fillId="0" borderId="62" xfId="0" applyFont="1" applyFill="1" applyBorder="1" applyAlignment="1">
      <alignment horizontal="center"/>
    </xf>
    <xf numFmtId="0" fontId="47" fillId="0" borderId="38" xfId="0" applyFont="1" applyFill="1" applyBorder="1" applyAlignment="1">
      <alignment horizontal="left"/>
    </xf>
    <xf numFmtId="0" fontId="16" fillId="0" borderId="39" xfId="0" applyFont="1" applyFill="1" applyBorder="1" applyAlignment="1">
      <alignment horizontal="left"/>
    </xf>
    <xf numFmtId="0" fontId="16" fillId="0" borderId="94" xfId="0" applyFont="1" applyBorder="1"/>
    <xf numFmtId="0" fontId="47" fillId="0" borderId="95" xfId="0" applyFont="1" applyBorder="1"/>
    <xf numFmtId="0" fontId="46" fillId="0" borderId="0" xfId="0" applyFont="1" applyBorder="1" applyAlignment="1">
      <alignment horizontal="center"/>
    </xf>
    <xf numFmtId="0" fontId="45" fillId="2" borderId="5" xfId="0" applyFont="1" applyFill="1" applyBorder="1" applyAlignment="1">
      <alignment horizontal="center"/>
    </xf>
    <xf numFmtId="0" fontId="45" fillId="2" borderId="6" xfId="0" applyFont="1" applyFill="1" applyBorder="1" applyAlignment="1">
      <alignment horizontal="center"/>
    </xf>
    <xf numFmtId="0" fontId="45" fillId="2" borderId="7" xfId="0" applyFont="1" applyFill="1" applyBorder="1" applyAlignment="1">
      <alignment horizontal="center"/>
    </xf>
    <xf numFmtId="0" fontId="45" fillId="2" borderId="13" xfId="0" applyFont="1" applyFill="1" applyBorder="1" applyAlignment="1">
      <alignment horizontal="center"/>
    </xf>
    <xf numFmtId="0" fontId="45" fillId="2" borderId="14" xfId="0" applyFont="1" applyFill="1" applyBorder="1" applyAlignment="1">
      <alignment horizontal="center"/>
    </xf>
    <xf numFmtId="0" fontId="45" fillId="2" borderId="15" xfId="0" applyFont="1" applyFill="1" applyBorder="1" applyAlignment="1">
      <alignment horizontal="center"/>
    </xf>
    <xf numFmtId="0" fontId="46" fillId="3" borderId="0" xfId="0" applyFont="1" applyFill="1" applyBorder="1" applyAlignment="1">
      <alignment horizontal="center"/>
    </xf>
    <xf numFmtId="0" fontId="46" fillId="3" borderId="0" xfId="0" applyFont="1" applyFill="1" applyAlignment="1">
      <alignment horizontal="center"/>
    </xf>
    <xf numFmtId="0" fontId="75" fillId="3" borderId="8" xfId="0" applyFont="1" applyFill="1" applyBorder="1" applyAlignment="1">
      <alignment horizontal="left" vertical="top" wrapText="1"/>
    </xf>
    <xf numFmtId="0" fontId="0" fillId="3" borderId="8" xfId="0" applyFill="1" applyBorder="1" applyAlignment="1">
      <alignment horizontal="left" vertical="top" wrapText="1"/>
    </xf>
    <xf numFmtId="0" fontId="39" fillId="0" borderId="20" xfId="6" applyFont="1" applyBorder="1" applyAlignment="1">
      <alignment horizontal="left" vertical="center" wrapText="1"/>
    </xf>
    <xf numFmtId="0" fontId="39" fillId="0" borderId="21" xfId="6" applyFont="1" applyBorder="1" applyAlignment="1">
      <alignment horizontal="left" vertical="center" wrapText="1"/>
    </xf>
    <xf numFmtId="0" fontId="39" fillId="0" borderId="28" xfId="6" applyFont="1" applyBorder="1" applyAlignment="1">
      <alignment horizontal="left" vertical="center" wrapText="1"/>
    </xf>
    <xf numFmtId="0" fontId="39" fillId="0" borderId="24" xfId="6" applyFont="1" applyBorder="1" applyAlignment="1">
      <alignment horizontal="left" vertical="center" wrapText="1"/>
    </xf>
    <xf numFmtId="0" fontId="39" fillId="0" borderId="0" xfId="6" applyFont="1" applyAlignment="1">
      <alignment horizontal="left" vertical="center" wrapText="1"/>
    </xf>
    <xf numFmtId="0" fontId="39" fillId="0" borderId="29" xfId="6" applyFont="1" applyBorder="1" applyAlignment="1">
      <alignment horizontal="left" vertical="center" wrapText="1"/>
    </xf>
    <xf numFmtId="0" fontId="39" fillId="0" borderId="30" xfId="6" applyFont="1" applyBorder="1" applyAlignment="1">
      <alignment horizontal="left" vertical="center" wrapText="1"/>
    </xf>
    <xf numFmtId="0" fontId="39" fillId="0" borderId="31" xfId="6" applyFont="1" applyBorder="1" applyAlignment="1">
      <alignment horizontal="left" vertical="center" wrapText="1"/>
    </xf>
    <xf numFmtId="0" fontId="39" fillId="0" borderId="32" xfId="6" applyFont="1" applyBorder="1" applyAlignment="1">
      <alignment horizontal="left" vertical="center" wrapText="1"/>
    </xf>
    <xf numFmtId="0" fontId="66" fillId="2" borderId="13" xfId="0" applyFont="1" applyFill="1" applyBorder="1" applyAlignment="1">
      <alignment horizontal="center"/>
    </xf>
    <xf numFmtId="0" fontId="66" fillId="2" borderId="14" xfId="0" applyFont="1" applyFill="1" applyBorder="1" applyAlignment="1">
      <alignment horizontal="center"/>
    </xf>
    <xf numFmtId="0" fontId="66" fillId="2" borderId="15" xfId="0" applyFont="1" applyFill="1" applyBorder="1" applyAlignment="1">
      <alignment horizontal="center"/>
    </xf>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 xfId="0" applyFont="1" applyBorder="1" applyAlignment="1">
      <alignment horizontal="center"/>
    </xf>
    <xf numFmtId="0" fontId="31" fillId="0" borderId="17" xfId="1" applyFont="1" applyBorder="1" applyAlignment="1">
      <alignment horizontal="center" vertical="center"/>
    </xf>
    <xf numFmtId="0" fontId="31" fillId="0" borderId="18" xfId="1" applyFont="1" applyBorder="1" applyAlignment="1">
      <alignment horizontal="center" vertical="center"/>
    </xf>
    <xf numFmtId="0" fontId="28" fillId="0" borderId="21" xfId="1" applyFont="1" applyBorder="1" applyAlignment="1">
      <alignment horizontal="center" vertical="center"/>
    </xf>
    <xf numFmtId="0" fontId="28" fillId="0" borderId="22" xfId="1" applyFont="1" applyBorder="1" applyAlignment="1">
      <alignment horizontal="center" vertical="center"/>
    </xf>
    <xf numFmtId="0" fontId="28" fillId="0" borderId="23" xfId="1" applyFont="1" applyBorder="1" applyAlignment="1">
      <alignment horizontal="center" vertical="center"/>
    </xf>
    <xf numFmtId="0" fontId="28" fillId="0" borderId="5" xfId="1" applyFont="1" applyBorder="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10" xfId="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0" fontId="52" fillId="0" borderId="0" xfId="0" applyFont="1" applyAlignment="1">
      <alignment horizontal="center" vertical="center" wrapText="1"/>
    </xf>
    <xf numFmtId="0" fontId="53" fillId="0" borderId="0" xfId="0" applyFont="1" applyAlignment="1">
      <alignment horizontal="center" vertical="center"/>
    </xf>
    <xf numFmtId="0" fontId="53" fillId="0" borderId="25" xfId="0" applyFont="1" applyBorder="1" applyAlignment="1">
      <alignment horizontal="center" vertical="center"/>
    </xf>
    <xf numFmtId="0" fontId="52" fillId="0" borderId="61" xfId="0" applyFont="1" applyBorder="1" applyAlignment="1">
      <alignment horizontal="center" vertical="center" wrapText="1"/>
    </xf>
    <xf numFmtId="0" fontId="58" fillId="2" borderId="11" xfId="0" applyFont="1" applyFill="1" applyBorder="1" applyAlignment="1">
      <alignment horizontal="center"/>
    </xf>
    <xf numFmtId="0" fontId="45" fillId="2" borderId="5" xfId="0" applyFont="1" applyFill="1" applyBorder="1" applyAlignment="1">
      <alignment horizontal="left" wrapText="1"/>
    </xf>
    <xf numFmtId="0" fontId="45" fillId="2" borderId="7" xfId="0" applyFont="1" applyFill="1" applyBorder="1" applyAlignment="1">
      <alignment horizontal="left"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76" fillId="0" borderId="0" xfId="0" applyFont="1" applyAlignment="1">
      <alignment wrapText="1"/>
    </xf>
    <xf numFmtId="0" fontId="76" fillId="0" borderId="0" xfId="0" applyFont="1"/>
    <xf numFmtId="0" fontId="14" fillId="7" borderId="24" xfId="0" applyNumberFormat="1" applyFont="1" applyFill="1" applyBorder="1" applyAlignment="1">
      <alignment horizontal="center"/>
    </xf>
    <xf numFmtId="0" fontId="14" fillId="7" borderId="64" xfId="0" applyNumberFormat="1" applyFont="1" applyFill="1" applyBorder="1" applyAlignment="1">
      <alignment horizontal="center"/>
    </xf>
    <xf numFmtId="0" fontId="14" fillId="7" borderId="65" xfId="0" applyNumberFormat="1" applyFont="1" applyFill="1" applyBorder="1" applyAlignment="1">
      <alignment horizontal="center"/>
    </xf>
    <xf numFmtId="0" fontId="14" fillId="8" borderId="24" xfId="0" applyNumberFormat="1" applyFont="1" applyFill="1" applyBorder="1" applyAlignment="1">
      <alignment horizontal="center"/>
    </xf>
    <xf numFmtId="0" fontId="14" fillId="8" borderId="64" xfId="0" applyNumberFormat="1" applyFont="1" applyFill="1" applyBorder="1" applyAlignment="1">
      <alignment horizontal="center"/>
    </xf>
    <xf numFmtId="0" fontId="14" fillId="8" borderId="65" xfId="0" applyNumberFormat="1" applyFont="1" applyFill="1" applyBorder="1" applyAlignment="1">
      <alignment horizontal="center"/>
    </xf>
    <xf numFmtId="0" fontId="45" fillId="2" borderId="0" xfId="0" applyFont="1" applyFill="1" applyAlignment="1">
      <alignment horizontal="center"/>
    </xf>
    <xf numFmtId="0" fontId="46" fillId="3" borderId="0" xfId="0" applyFont="1" applyFill="1"/>
    <xf numFmtId="0" fontId="44" fillId="3" borderId="0" xfId="0" applyFont="1" applyFill="1"/>
    <xf numFmtId="2" fontId="0" fillId="3" borderId="44" xfId="0" applyNumberFormat="1" applyFill="1" applyBorder="1"/>
    <xf numFmtId="2" fontId="0" fillId="3" borderId="0" xfId="0" applyNumberFormat="1" applyFill="1"/>
    <xf numFmtId="2" fontId="44" fillId="3" borderId="0" xfId="0" applyNumberFormat="1" applyFont="1" applyFill="1"/>
    <xf numFmtId="2" fontId="0" fillId="3" borderId="42" xfId="0" applyNumberFormat="1" applyFill="1" applyBorder="1"/>
    <xf numFmtId="2" fontId="0" fillId="3" borderId="47" xfId="0" applyNumberFormat="1" applyFill="1" applyBorder="1"/>
    <xf numFmtId="2" fontId="0" fillId="3" borderId="58" xfId="0" applyNumberFormat="1" applyFill="1" applyBorder="1"/>
    <xf numFmtId="166" fontId="0" fillId="3" borderId="0" xfId="0" applyNumberFormat="1" applyFill="1" applyBorder="1"/>
    <xf numFmtId="4" fontId="0" fillId="3" borderId="0" xfId="0" applyNumberFormat="1" applyFill="1"/>
    <xf numFmtId="166" fontId="0" fillId="3" borderId="0" xfId="0" applyNumberFormat="1" applyFill="1"/>
    <xf numFmtId="166" fontId="0" fillId="3" borderId="11" xfId="0" applyNumberFormat="1" applyFill="1" applyBorder="1"/>
    <xf numFmtId="3" fontId="0" fillId="3" borderId="0" xfId="0" applyNumberFormat="1" applyFill="1"/>
    <xf numFmtId="0" fontId="0" fillId="3" borderId="0" xfId="0" applyFill="1" applyAlignment="1">
      <alignment wrapText="1"/>
    </xf>
    <xf numFmtId="0" fontId="0" fillId="3" borderId="0" xfId="0" applyFont="1" applyFill="1" applyBorder="1"/>
    <xf numFmtId="0" fontId="0" fillId="3" borderId="1" xfId="0" applyFill="1" applyBorder="1"/>
    <xf numFmtId="0" fontId="0" fillId="3" borderId="97" xfId="0" applyFill="1" applyBorder="1"/>
    <xf numFmtId="0" fontId="45" fillId="2" borderId="2" xfId="0" applyFont="1" applyFill="1" applyBorder="1" applyAlignment="1">
      <alignment horizontal="center"/>
    </xf>
    <xf numFmtId="0" fontId="0" fillId="3" borderId="96" xfId="0" applyFill="1" applyBorder="1"/>
    <xf numFmtId="0" fontId="0" fillId="3" borderId="98" xfId="0" applyFill="1" applyBorder="1"/>
    <xf numFmtId="0" fontId="0" fillId="3" borderId="99" xfId="0" applyFill="1" applyBorder="1"/>
    <xf numFmtId="166" fontId="0" fillId="3" borderId="96" xfId="0" applyNumberFormat="1" applyFill="1" applyBorder="1"/>
    <xf numFmtId="166" fontId="0" fillId="3" borderId="98" xfId="0" applyNumberFormat="1" applyFill="1" applyBorder="1"/>
    <xf numFmtId="166" fontId="0" fillId="3" borderId="99" xfId="0" applyNumberFormat="1" applyFill="1" applyBorder="1"/>
    <xf numFmtId="166" fontId="0" fillId="3" borderId="100" xfId="0" applyNumberFormat="1" applyFill="1" applyBorder="1"/>
    <xf numFmtId="2" fontId="0" fillId="3" borderId="96" xfId="0" applyNumberFormat="1" applyFill="1" applyBorder="1"/>
    <xf numFmtId="0" fontId="0" fillId="3" borderId="47" xfId="0" applyFill="1" applyBorder="1"/>
    <xf numFmtId="0" fontId="0" fillId="3" borderId="36" xfId="0" applyFill="1" applyBorder="1"/>
    <xf numFmtId="166" fontId="0" fillId="3" borderId="47" xfId="0" applyNumberFormat="1" applyFill="1" applyBorder="1"/>
    <xf numFmtId="4" fontId="0" fillId="3" borderId="56" xfId="0" applyNumberFormat="1" applyFill="1" applyBorder="1"/>
    <xf numFmtId="0" fontId="0" fillId="3" borderId="44" xfId="0" applyFill="1" applyBorder="1"/>
    <xf numFmtId="166" fontId="0" fillId="3" borderId="44" xfId="0" applyNumberFormat="1" applyFill="1" applyBorder="1"/>
    <xf numFmtId="0" fontId="0" fillId="4" borderId="13" xfId="0" applyFill="1" applyBorder="1"/>
    <xf numFmtId="0" fontId="0" fillId="5" borderId="101" xfId="0" applyFill="1" applyBorder="1"/>
    <xf numFmtId="0" fontId="0" fillId="5" borderId="102" xfId="0" applyFill="1" applyBorder="1"/>
    <xf numFmtId="0" fontId="0" fillId="5" borderId="15" xfId="0" applyFill="1" applyBorder="1"/>
    <xf numFmtId="4" fontId="0" fillId="3" borderId="97" xfId="0" applyNumberFormat="1" applyFill="1" applyBorder="1"/>
    <xf numFmtId="0" fontId="0" fillId="5" borderId="14" xfId="0" applyFill="1" applyBorder="1"/>
    <xf numFmtId="0" fontId="0" fillId="11" borderId="13" xfId="0" applyFill="1" applyBorder="1"/>
    <xf numFmtId="0" fontId="0" fillId="5" borderId="103" xfId="0" applyFill="1" applyBorder="1"/>
  </cellXfs>
  <cellStyles count="14">
    <cellStyle name="Link" xfId="12" builtinId="8"/>
    <cellStyle name="Link 2" xfId="3" xr:uid="{F733413F-E4B2-449F-A175-353A53CFC819}"/>
    <cellStyle name="Normal 2 3" xfId="11" xr:uid="{E4374F23-5AC5-4B53-A6F2-81E11B555262}"/>
    <cellStyle name="Normal 3" xfId="5" xr:uid="{C050D12F-A933-4D9F-8AEF-0CF7BAE045D2}"/>
    <cellStyle name="Normal 3 2" xfId="6" xr:uid="{7659E3BB-A0B8-495A-93EC-15DD0EA86578}"/>
    <cellStyle name="Normal 5" xfId="7" xr:uid="{4FB5E201-C3BF-4828-BD67-BA847B60DE60}"/>
    <cellStyle name="Normal 8" xfId="8" xr:uid="{E86AF8A2-D92A-4DEF-9961-AF044B19EB65}"/>
    <cellStyle name="Percent 2" xfId="9" xr:uid="{3E6DB9B2-5676-42FA-B48C-AB1FEB26A926}"/>
    <cellStyle name="Pourcentage 2" xfId="4" xr:uid="{075B3F18-7ED6-4AA0-878B-DDD718992544}"/>
    <cellStyle name="Prozent" xfId="13" builtinId="5"/>
    <cellStyle name="Prozent 2" xfId="2" xr:uid="{FD9DCF23-FCC2-4410-BEAC-747AE23556B8}"/>
    <cellStyle name="Standard" xfId="0" builtinId="0"/>
    <cellStyle name="Standard 2" xfId="1" xr:uid="{50B2BBC7-6CA2-443E-A8C2-12D759923E19}"/>
    <cellStyle name="Standard 3" xfId="10" xr:uid="{D62B91E6-DD55-4DF8-A26C-CB1DCB836216}"/>
  </cellStyles>
  <dxfs count="14">
    <dxf>
      <numFmt numFmtId="14" formatCode="0.00%"/>
      <border diagonalUp="0" diagonalDown="0">
        <left style="thin">
          <color indexed="64"/>
        </left>
        <right/>
        <top style="thin">
          <color indexed="64"/>
        </top>
        <bottom style="thin">
          <color indexed="64"/>
        </bottom>
        <vertical style="thin">
          <color indexed="64"/>
        </vertical>
        <horizontal style="thin">
          <color indexed="64"/>
        </horizontal>
      </border>
    </dxf>
    <dxf>
      <numFmt numFmtId="1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medium">
          <color indexed="64"/>
        </left>
        <right style="medium">
          <color indexed="64"/>
        </right>
        <top style="thin">
          <color indexed="64"/>
        </top>
        <bottom style="thin">
          <color indexed="64"/>
        </bottom>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alignment horizontal="general" vertical="bottom" textRotation="0" wrapText="1" indent="0" justifyLastLine="0" shrinkToFit="1" readingOrder="0"/>
      <border diagonalUp="0" diagonalDown="0">
        <left style="thin">
          <color indexed="64"/>
        </left>
        <right style="thin">
          <color indexed="64"/>
        </right>
        <top/>
        <bottom/>
        <vertical style="thin">
          <color indexed="64"/>
        </vertical>
        <horizontal style="thin">
          <color indexed="64"/>
        </horizontal>
      </border>
    </dxf>
    <dxf>
      <numFmt numFmtId="0" formatCode="General"/>
    </dxf>
    <dxf>
      <numFmt numFmtId="0" formatCode="General"/>
      <alignment horizontal="right" vertical="bottom" textRotation="0" wrapText="0" indent="0" justifyLastLine="0" shrinkToFit="0" readingOrder="0"/>
    </dxf>
    <dxf>
      <numFmt numFmtId="0" formatCode="General"/>
    </dxf>
  </dxfs>
  <tableStyles count="0" defaultTableStyle="TableStyleMedium2" defaultPivotStyle="PivotStyleLight16"/>
  <colors>
    <mruColors>
      <color rgb="FFDFAFAF"/>
      <color rgb="FFB8505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0" i="0" baseline="0">
                <a:effectLst/>
              </a:rPr>
              <a:t>Recent estimates of global offshore wealth </a:t>
            </a:r>
            <a:endParaRPr lang="en-US" sz="16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'Figure 1'!$B$7</c:f>
              <c:strCache>
                <c:ptCount val="1"/>
                <c:pt idx="0">
                  <c:v>OECD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1'!$C$7:$G$7</c:f>
              <c:numCache>
                <c:formatCode>0.0</c:formatCode>
                <c:ptCount val="5"/>
                <c:pt idx="0">
                  <c:v>4936</c:v>
                </c:pt>
              </c:numCache>
            </c:numRef>
          </c:val>
          <c:extLst>
            <c:ext xmlns:c16="http://schemas.microsoft.com/office/drawing/2014/chart" uri="{C3380CC4-5D6E-409C-BE32-E72D297353CC}">
              <c16:uniqueId val="{00000001-4820-44A3-95AB-189FCCF1DFB8}"/>
            </c:ext>
          </c:extLst>
        </c:ser>
        <c:ser>
          <c:idx val="2"/>
          <c:order val="1"/>
          <c:tx>
            <c:strRef>
              <c:f>'Figure 1'!$B$8</c:f>
              <c:strCache>
                <c:ptCount val="1"/>
                <c:pt idx="0">
                  <c:v>Non-OECD</c:v>
                </c:pt>
              </c:strCache>
            </c:strRef>
          </c:tx>
          <c:spPr>
            <a:solidFill>
              <a:schemeClr val="accent3"/>
            </a:solidFill>
            <a:ln>
              <a:noFill/>
            </a:ln>
            <a:effectLst/>
          </c:spPr>
          <c:invertIfNegative val="0"/>
          <c:dLbls>
            <c:dLbl>
              <c:idx val="0"/>
              <c:tx>
                <c:rich>
                  <a:bodyPr/>
                  <a:lstStyle/>
                  <a:p>
                    <a:r>
                      <a:rPr lang="en-US"/>
                      <a:t>Rest</a:t>
                    </a:r>
                    <a:r>
                      <a:rPr lang="en-US" baseline="0"/>
                      <a:t> of</a:t>
                    </a:r>
                  </a:p>
                  <a:p>
                    <a:r>
                      <a:rPr lang="en-US" baseline="0"/>
                      <a:t>world</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820-44A3-95AB-189FCCF1DF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1'!$C$8:$G$8</c:f>
              <c:numCache>
                <c:formatCode>0.0</c:formatCode>
                <c:ptCount val="5"/>
                <c:pt idx="0">
                  <c:v>1137</c:v>
                </c:pt>
              </c:numCache>
            </c:numRef>
          </c:val>
          <c:extLst>
            <c:ext xmlns:c16="http://schemas.microsoft.com/office/drawing/2014/chart" uri="{C3380CC4-5D6E-409C-BE32-E72D297353CC}">
              <c16:uniqueId val="{00000002-4820-44A3-95AB-189FCCF1DFB8}"/>
            </c:ext>
          </c:extLst>
        </c:ser>
        <c:ser>
          <c:idx val="3"/>
          <c:order val="2"/>
          <c:tx>
            <c:strRef>
              <c:f>'Figure 1'!$B$9</c:f>
              <c:strCache>
                <c:ptCount val="1"/>
                <c:pt idx="0">
                  <c:v>EU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1'!$C$9:$G$9</c:f>
              <c:numCache>
                <c:formatCode>0.0</c:formatCode>
                <c:ptCount val="5"/>
                <c:pt idx="1">
                  <c:v>1372.75</c:v>
                </c:pt>
                <c:pt idx="4" formatCode="General">
                  <c:v>1957.5</c:v>
                </c:pt>
              </c:numCache>
            </c:numRef>
          </c:val>
          <c:extLst>
            <c:ext xmlns:c16="http://schemas.microsoft.com/office/drawing/2014/chart" uri="{C3380CC4-5D6E-409C-BE32-E72D297353CC}">
              <c16:uniqueId val="{00000003-4820-44A3-95AB-189FCCF1DFB8}"/>
            </c:ext>
          </c:extLst>
        </c:ser>
        <c:ser>
          <c:idx val="4"/>
          <c:order val="3"/>
          <c:tx>
            <c:strRef>
              <c:f>'Figure 1'!$B$10</c:f>
              <c:strCache>
                <c:ptCount val="1"/>
                <c:pt idx="0">
                  <c:v>Non-EU</c:v>
                </c:pt>
              </c:strCache>
            </c:strRef>
          </c:tx>
          <c:spPr>
            <a:solidFill>
              <a:schemeClr val="accent5"/>
            </a:solidFill>
            <a:ln>
              <a:noFill/>
            </a:ln>
            <a:effectLst/>
          </c:spPr>
          <c:invertIfNegative val="0"/>
          <c:dLbls>
            <c:dLbl>
              <c:idx val="1"/>
              <c:tx>
                <c:rich>
                  <a:bodyPr/>
                  <a:lstStyle/>
                  <a:p>
                    <a:r>
                      <a:rPr lang="en-US" sz="900" b="0" i="0" u="none" strike="noStrike" kern="1200" baseline="0">
                        <a:solidFill>
                          <a:schemeClr val="bg1"/>
                        </a:solidFill>
                      </a:rPr>
                      <a:t>Rest of</a:t>
                    </a:r>
                  </a:p>
                  <a:p>
                    <a:r>
                      <a:rPr lang="en-US" sz="900" b="0" i="0" u="none" strike="noStrike" kern="1200" baseline="0">
                        <a:solidFill>
                          <a:schemeClr val="bg1"/>
                        </a:solidFill>
                      </a:rPr>
                      <a:t>world</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820-44A3-95AB-189FCCF1DFB8}"/>
                </c:ext>
              </c:extLst>
            </c:dLbl>
            <c:dLbl>
              <c:idx val="4"/>
              <c:tx>
                <c:rich>
                  <a:bodyPr/>
                  <a:lstStyle/>
                  <a:p>
                    <a:r>
                      <a:rPr lang="en-US" sz="900" b="0" i="0" u="none" strike="noStrike" kern="1200" baseline="0">
                        <a:solidFill>
                          <a:schemeClr val="bg1"/>
                        </a:solidFill>
                      </a:rPr>
                      <a:t>Rest of</a:t>
                    </a:r>
                  </a:p>
                  <a:p>
                    <a:r>
                      <a:rPr lang="en-US" sz="900" b="0" i="0" u="none" strike="noStrike" kern="1200" baseline="0">
                        <a:solidFill>
                          <a:schemeClr val="bg1"/>
                        </a:solidFill>
                      </a:rPr>
                      <a:t>world</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820-44A3-95AB-189FCCF1DF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1'!$C$10:$G$10</c:f>
              <c:numCache>
                <c:formatCode>0.0</c:formatCode>
                <c:ptCount val="5"/>
                <c:pt idx="1">
                  <c:v>6427.25</c:v>
                </c:pt>
                <c:pt idx="4" formatCode="#,##0.00">
                  <c:v>7907.4000000000015</c:v>
                </c:pt>
              </c:numCache>
            </c:numRef>
          </c:val>
          <c:extLst>
            <c:ext xmlns:c16="http://schemas.microsoft.com/office/drawing/2014/chart" uri="{C3380CC4-5D6E-409C-BE32-E72D297353CC}">
              <c16:uniqueId val="{00000004-4820-44A3-95AB-189FCCF1DFB8}"/>
            </c:ext>
          </c:extLst>
        </c:ser>
        <c:ser>
          <c:idx val="5"/>
          <c:order val="4"/>
          <c:tx>
            <c:strRef>
              <c:f>'Figure 1'!$B$11</c:f>
              <c:strCache>
                <c:ptCount val="1"/>
                <c:pt idx="0">
                  <c:v>Europe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1'!$C$11:$G$11</c:f>
              <c:numCache>
                <c:formatCode>0.0</c:formatCode>
                <c:ptCount val="5"/>
                <c:pt idx="2">
                  <c:v>2466</c:v>
                </c:pt>
              </c:numCache>
            </c:numRef>
          </c:val>
          <c:extLst>
            <c:ext xmlns:c16="http://schemas.microsoft.com/office/drawing/2014/chart" uri="{C3380CC4-5D6E-409C-BE32-E72D297353CC}">
              <c16:uniqueId val="{00000005-4820-44A3-95AB-189FCCF1DFB8}"/>
            </c:ext>
          </c:extLst>
        </c:ser>
        <c:ser>
          <c:idx val="6"/>
          <c:order val="5"/>
          <c:tx>
            <c:strRef>
              <c:f>'Figure 1'!$B$12</c:f>
              <c:strCache>
                <c:ptCount val="1"/>
                <c:pt idx="0">
                  <c:v>Non-Europe</c:v>
                </c:pt>
              </c:strCache>
            </c:strRef>
          </c:tx>
          <c:spPr>
            <a:solidFill>
              <a:schemeClr val="accent1">
                <a:lumMod val="60000"/>
              </a:schemeClr>
            </a:solidFill>
            <a:ln>
              <a:noFill/>
            </a:ln>
            <a:effectLst/>
          </c:spPr>
          <c:invertIfNegative val="0"/>
          <c:dLbls>
            <c:dLbl>
              <c:idx val="2"/>
              <c:tx>
                <c:rich>
                  <a:bodyPr/>
                  <a:lstStyle/>
                  <a:p>
                    <a:r>
                      <a:rPr lang="en-US" sz="900" b="0" i="0" u="none" strike="noStrike" kern="1200" baseline="0">
                        <a:solidFill>
                          <a:schemeClr val="bg1"/>
                        </a:solidFill>
                      </a:rPr>
                      <a:t>Rest of</a:t>
                    </a:r>
                  </a:p>
                  <a:p>
                    <a:r>
                      <a:rPr lang="en-US" sz="900" b="0" i="0" u="none" strike="noStrike" kern="1200" baseline="0">
                        <a:solidFill>
                          <a:schemeClr val="bg1"/>
                        </a:solidFill>
                      </a:rPr>
                      <a:t>world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4820-44A3-95AB-189FCCF1DF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1'!$C$12:$G$12</c:f>
              <c:numCache>
                <c:formatCode>0.0</c:formatCode>
                <c:ptCount val="5"/>
                <c:pt idx="2">
                  <c:v>6234</c:v>
                </c:pt>
              </c:numCache>
            </c:numRef>
          </c:val>
          <c:extLst>
            <c:ext xmlns:c16="http://schemas.microsoft.com/office/drawing/2014/chart" uri="{C3380CC4-5D6E-409C-BE32-E72D297353CC}">
              <c16:uniqueId val="{00000006-4820-44A3-95AB-189FCCF1DFB8}"/>
            </c:ext>
          </c:extLst>
        </c:ser>
        <c:ser>
          <c:idx val="7"/>
          <c:order val="6"/>
          <c:tx>
            <c:strRef>
              <c:f>'Figure 1'!$B$13</c:f>
              <c:strCache>
                <c:ptCount val="1"/>
                <c:pt idx="0">
                  <c:v>Europe BCG</c:v>
                </c:pt>
              </c:strCache>
            </c:strRef>
          </c:tx>
          <c:spPr>
            <a:solidFill>
              <a:schemeClr val="accent2">
                <a:lumMod val="60000"/>
              </a:schemeClr>
            </a:solidFill>
            <a:ln>
              <a:noFill/>
            </a:ln>
            <a:effectLst/>
          </c:spPr>
          <c:invertIfNegative val="0"/>
          <c:dLbls>
            <c:dLbl>
              <c:idx val="3"/>
              <c:tx>
                <c:rich>
                  <a:bodyPr/>
                  <a:lstStyle/>
                  <a:p>
                    <a:r>
                      <a:rPr lang="en-US"/>
                      <a:t>Europe</a:t>
                    </a:r>
                  </a:p>
                  <a:p>
                    <a:r>
                      <a:rPr lang="en-US"/>
                      <a:t>BCG</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820-44A3-95AB-189FCCF1DFB8}"/>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1'!$C$13:$G$13</c:f>
              <c:numCache>
                <c:formatCode>General</c:formatCode>
                <c:ptCount val="5"/>
                <c:pt idx="3" formatCode="0.00">
                  <c:v>3300</c:v>
                </c:pt>
              </c:numCache>
            </c:numRef>
          </c:val>
          <c:extLst>
            <c:ext xmlns:c16="http://schemas.microsoft.com/office/drawing/2014/chart" uri="{C3380CC4-5D6E-409C-BE32-E72D297353CC}">
              <c16:uniqueId val="{00000007-4820-44A3-95AB-189FCCF1DFB8}"/>
            </c:ext>
          </c:extLst>
        </c:ser>
        <c:ser>
          <c:idx val="8"/>
          <c:order val="7"/>
          <c:tx>
            <c:strRef>
              <c:f>'Figure 1'!$B$14</c:f>
              <c:strCache>
                <c:ptCount val="1"/>
                <c:pt idx="0">
                  <c:v>Non-Europe BCG</c:v>
                </c:pt>
              </c:strCache>
            </c:strRef>
          </c:tx>
          <c:spPr>
            <a:solidFill>
              <a:schemeClr val="accent3">
                <a:lumMod val="60000"/>
              </a:schemeClr>
            </a:solidFill>
            <a:ln>
              <a:noFill/>
            </a:ln>
            <a:effectLst/>
          </c:spPr>
          <c:invertIfNegative val="0"/>
          <c:dLbls>
            <c:dLbl>
              <c:idx val="3"/>
              <c:tx>
                <c:rich>
                  <a:bodyPr/>
                  <a:lstStyle/>
                  <a:p>
                    <a:r>
                      <a:rPr lang="en-US"/>
                      <a:t>Rest</a:t>
                    </a:r>
                    <a:r>
                      <a:rPr lang="en-US" baseline="0"/>
                      <a:t> of</a:t>
                    </a:r>
                  </a:p>
                  <a:p>
                    <a:r>
                      <a:rPr lang="en-US" baseline="0"/>
                      <a:t>world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820-44A3-95AB-189FCCF1DF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1'!$C$5:$G$5</c:f>
              <c:strCache>
                <c:ptCount val="5"/>
                <c:pt idx="0">
                  <c:v>Pellegrini et al. 2016</c:v>
                </c:pt>
                <c:pt idx="1">
                  <c:v>Vellutini et al. 2019</c:v>
                </c:pt>
                <c:pt idx="2">
                  <c:v>Zucman 2017</c:v>
                </c:pt>
                <c:pt idx="3">
                  <c:v>BCG 2017</c:v>
                </c:pt>
                <c:pt idx="4">
                  <c:v>ECORYS 2021</c:v>
                </c:pt>
              </c:strCache>
            </c:strRef>
          </c:cat>
          <c:val>
            <c:numRef>
              <c:f>'Figure 1'!$C$14:$G$14</c:f>
              <c:numCache>
                <c:formatCode>0.0</c:formatCode>
                <c:ptCount val="5"/>
                <c:pt idx="3">
                  <c:v>7000</c:v>
                </c:pt>
              </c:numCache>
            </c:numRef>
          </c:val>
          <c:extLst>
            <c:ext xmlns:c16="http://schemas.microsoft.com/office/drawing/2014/chart" uri="{C3380CC4-5D6E-409C-BE32-E72D297353CC}">
              <c16:uniqueId val="{00000008-4820-44A3-95AB-189FCCF1DFB8}"/>
            </c:ext>
          </c:extLst>
        </c:ser>
        <c:dLbls>
          <c:showLegendKey val="0"/>
          <c:showVal val="0"/>
          <c:showCatName val="0"/>
          <c:showSerName val="0"/>
          <c:showPercent val="0"/>
          <c:showBubbleSize val="0"/>
        </c:dLbls>
        <c:gapWidth val="49"/>
        <c:overlap val="100"/>
        <c:axId val="130303407"/>
        <c:axId val="75538271"/>
      </c:barChart>
      <c:catAx>
        <c:axId val="130303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8271"/>
        <c:crosses val="autoZero"/>
        <c:auto val="1"/>
        <c:lblAlgn val="ctr"/>
        <c:lblOffset val="100"/>
        <c:noMultiLvlLbl val="0"/>
      </c:catAx>
      <c:valAx>
        <c:axId val="755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303407"/>
        <c:crosses val="autoZero"/>
        <c:crossBetween val="between"/>
        <c:dispUnits>
          <c:builtInUnit val="thousands"/>
          <c:dispUnitsLbl>
            <c:layout>
              <c:manualLayout>
                <c:xMode val="edge"/>
                <c:yMode val="edge"/>
                <c:x val="1.9819819819819819E-2"/>
                <c:y val="0.11194538339103753"/>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a:t>
                  </a:r>
                  <a:r>
                    <a:rPr lang="en-US" baseline="0"/>
                    <a:t> billions</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Estimated</a:t>
            </a:r>
            <a:r>
              <a:rPr lang="en-GB" baseline="0"/>
              <a:t> offshore wealth by country of origin in % of GDP</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'Figure 2'!$D$5</c:f>
              <c:strCache>
                <c:ptCount val="1"/>
                <c:pt idx="0">
                  <c:v>Alstadsaeter et al. 2017</c:v>
                </c:pt>
              </c:strCache>
            </c:strRef>
          </c:tx>
          <c:spPr>
            <a:solidFill>
              <a:schemeClr val="accent2"/>
            </a:solidFill>
            <a:ln>
              <a:noFill/>
            </a:ln>
            <a:effectLst/>
          </c:spPr>
          <c:invertIfNegative val="0"/>
          <c:cat>
            <c:strRef>
              <c:f>'Figure 2'!$B$6:$B$33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2'!$D$6:$D$33</c:f>
              <c:numCache>
                <c:formatCode>0.0</c:formatCode>
                <c:ptCount val="28"/>
                <c:pt idx="0">
                  <c:v>7.8838719920528693</c:v>
                </c:pt>
                <c:pt idx="1">
                  <c:v>17.377835332448811</c:v>
                </c:pt>
                <c:pt idx="2">
                  <c:v>4.1259899174114478</c:v>
                </c:pt>
                <c:pt idx="3">
                  <c:v>5.231851583266427</c:v>
                </c:pt>
                <c:pt idx="4">
                  <c:v>#N/A</c:v>
                </c:pt>
                <c:pt idx="5">
                  <c:v>3.4354352959217738</c:v>
                </c:pt>
                <c:pt idx="6">
                  <c:v>2.6361139279030255</c:v>
                </c:pt>
                <c:pt idx="7">
                  <c:v>5.3767453365684332</c:v>
                </c:pt>
                <c:pt idx="8">
                  <c:v>2.6965068275298063</c:v>
                </c:pt>
                <c:pt idx="9">
                  <c:v>15.369526614099621</c:v>
                </c:pt>
                <c:pt idx="10">
                  <c:v>16.04013467965585</c:v>
                </c:pt>
                <c:pt idx="11">
                  <c:v>36.159108258533948</c:v>
                </c:pt>
                <c:pt idx="12">
                  <c:v>2.7387785710283814</c:v>
                </c:pt>
                <c:pt idx="13">
                  <c:v>10.000561783804358</c:v>
                </c:pt>
                <c:pt idx="14">
                  <c:v>11.899424903668599</c:v>
                </c:pt>
                <c:pt idx="15">
                  <c:v>3.6499979709802308</c:v>
                </c:pt>
                <c:pt idx="16">
                  <c:v>2.0230629020817243</c:v>
                </c:pt>
                <c:pt idx="17">
                  <c:v>#N/A</c:v>
                </c:pt>
                <c:pt idx="18">
                  <c:v>#N/A</c:v>
                </c:pt>
                <c:pt idx="19">
                  <c:v>6.028583941093653</c:v>
                </c:pt>
                <c:pt idx="20">
                  <c:v>1.497032261232359</c:v>
                </c:pt>
                <c:pt idx="21">
                  <c:v>21.225323407439024</c:v>
                </c:pt>
                <c:pt idx="22">
                  <c:v>1.3504400484876793</c:v>
                </c:pt>
                <c:pt idx="23">
                  <c:v>2.4311677542387109</c:v>
                </c:pt>
                <c:pt idx="24">
                  <c:v>2.7930010929795088</c:v>
                </c:pt>
                <c:pt idx="25">
                  <c:v>11.071964381879779</c:v>
                </c:pt>
                <c:pt idx="26">
                  <c:v>5.8319220377755325</c:v>
                </c:pt>
                <c:pt idx="27">
                  <c:v>16.263983226016741</c:v>
                </c:pt>
              </c:numCache>
            </c:numRef>
          </c:val>
          <c:extLst>
            <c:ext xmlns:c16="http://schemas.microsoft.com/office/drawing/2014/chart" uri="{C3380CC4-5D6E-409C-BE32-E72D297353CC}">
              <c16:uniqueId val="{00000001-5AEE-4842-9A68-E824DB3B055F}"/>
            </c:ext>
          </c:extLst>
        </c:ser>
        <c:ser>
          <c:idx val="0"/>
          <c:order val="1"/>
          <c:tx>
            <c:strRef>
              <c:f>'Figure 2'!$C$5</c:f>
              <c:strCache>
                <c:ptCount val="1"/>
                <c:pt idx="0">
                  <c:v>Vellutini et al. 2019</c:v>
                </c:pt>
              </c:strCache>
            </c:strRef>
          </c:tx>
          <c:spPr>
            <a:solidFill>
              <a:schemeClr val="accent1"/>
            </a:solidFill>
            <a:ln>
              <a:noFill/>
            </a:ln>
            <a:effectLst/>
          </c:spPr>
          <c:invertIfNegative val="0"/>
          <c:cat>
            <c:strRef>
              <c:f>'Figure 2'!$B$6:$B$33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2'!$C$6:$C$33</c:f>
              <c:numCache>
                <c:formatCode>0.0</c:formatCode>
                <c:ptCount val="28"/>
                <c:pt idx="0">
                  <c:v>10.067480712324819</c:v>
                </c:pt>
                <c:pt idx="1">
                  <c:v>12.656214366068161</c:v>
                </c:pt>
                <c:pt idx="2">
                  <c:v>27.563514752683531</c:v>
                </c:pt>
                <c:pt idx="3">
                  <c:v>7.2172388906072786</c:v>
                </c:pt>
                <c:pt idx="4">
                  <c:v>42.426778242677834</c:v>
                </c:pt>
                <c:pt idx="5">
                  <c:v>16.807913607890931</c:v>
                </c:pt>
                <c:pt idx="6">
                  <c:v>1.5629365744621402</c:v>
                </c:pt>
                <c:pt idx="7">
                  <c:v>12.263143320542744</c:v>
                </c:pt>
                <c:pt idx="8">
                  <c:v>2.5905972008284017</c:v>
                </c:pt>
                <c:pt idx="9">
                  <c:v>10.368723412275891</c:v>
                </c:pt>
                <c:pt idx="10">
                  <c:v>9.347166028497595</c:v>
                </c:pt>
                <c:pt idx="11">
                  <c:v>27.809100626689865</c:v>
                </c:pt>
                <c:pt idx="12">
                  <c:v>5.9817446016601181</c:v>
                </c:pt>
                <c:pt idx="13">
                  <c:v>8.9144814155726415</c:v>
                </c:pt>
                <c:pt idx="14">
                  <c:v>6.9978160128555498</c:v>
                </c:pt>
                <c:pt idx="15">
                  <c:v>13.533933381512384</c:v>
                </c:pt>
                <c:pt idx="16">
                  <c:v>4.7059329135956336</c:v>
                </c:pt>
                <c:pt idx="17">
                  <c:v>7.367466563036368</c:v>
                </c:pt>
                <c:pt idx="18">
                  <c:v>51.653871670931665</c:v>
                </c:pt>
                <c:pt idx="19">
                  <c:v>6.3213503179485304</c:v>
                </c:pt>
                <c:pt idx="20">
                  <c:v>6.5046361607100005</c:v>
                </c:pt>
                <c:pt idx="21">
                  <c:v>21.674902953139284</c:v>
                </c:pt>
                <c:pt idx="22">
                  <c:v>5.7075471698113205</c:v>
                </c:pt>
                <c:pt idx="23">
                  <c:v>4.5004955601852785</c:v>
                </c:pt>
                <c:pt idx="24">
                  <c:v>5.019001982815599</c:v>
                </c:pt>
                <c:pt idx="25">
                  <c:v>7.9016383281113249</c:v>
                </c:pt>
                <c:pt idx="26">
                  <c:v>2.8832292167227296</c:v>
                </c:pt>
                <c:pt idx="27">
                  <c:v>8.264447972791988</c:v>
                </c:pt>
              </c:numCache>
            </c:numRef>
          </c:val>
          <c:extLst>
            <c:ext xmlns:c16="http://schemas.microsoft.com/office/drawing/2014/chart" uri="{C3380CC4-5D6E-409C-BE32-E72D297353CC}">
              <c16:uniqueId val="{00000000-5AEE-4842-9A68-E824DB3B055F}"/>
            </c:ext>
          </c:extLst>
        </c:ser>
        <c:ser>
          <c:idx val="2"/>
          <c:order val="2"/>
          <c:tx>
            <c:strRef>
              <c:f>'Figure 2'!$E$5</c:f>
              <c:strCache>
                <c:ptCount val="1"/>
                <c:pt idx="0">
                  <c:v>Tax Justice Network 2021</c:v>
                </c:pt>
              </c:strCache>
            </c:strRef>
          </c:tx>
          <c:spPr>
            <a:solidFill>
              <a:schemeClr val="accent3"/>
            </a:solidFill>
            <a:ln>
              <a:noFill/>
            </a:ln>
            <a:effectLst/>
          </c:spPr>
          <c:invertIfNegative val="0"/>
          <c:cat>
            <c:strRef>
              <c:f>'Figure 2'!$B$6:$B$33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2'!$E$6:$E$33</c:f>
              <c:numCache>
                <c:formatCode>General</c:formatCode>
                <c:ptCount val="28"/>
                <c:pt idx="0">
                  <c:v>4.3999999999999995</c:v>
                </c:pt>
                <c:pt idx="1">
                  <c:v>21.2</c:v>
                </c:pt>
                <c:pt idx="2">
                  <c:v>4.5999999999999996</c:v>
                </c:pt>
                <c:pt idx="3">
                  <c:v>1.7999999999999998</c:v>
                </c:pt>
                <c:pt idx="4">
                  <c:v>100</c:v>
                </c:pt>
                <c:pt idx="5">
                  <c:v>3.6999999999999997</c:v>
                </c:pt>
                <c:pt idx="6">
                  <c:v>13.200000000000001</c:v>
                </c:pt>
                <c:pt idx="7">
                  <c:v>5</c:v>
                </c:pt>
                <c:pt idx="8">
                  <c:v>7.9</c:v>
                </c:pt>
                <c:pt idx="9">
                  <c:v>11</c:v>
                </c:pt>
                <c:pt idx="10">
                  <c:v>11</c:v>
                </c:pt>
                <c:pt idx="11">
                  <c:v>18.099999999999998</c:v>
                </c:pt>
                <c:pt idx="12">
                  <c:v>5.4</c:v>
                </c:pt>
                <c:pt idx="13">
                  <c:v>100</c:v>
                </c:pt>
                <c:pt idx="14">
                  <c:v>10</c:v>
                </c:pt>
                <c:pt idx="15">
                  <c:v>6.3</c:v>
                </c:pt>
                <c:pt idx="16">
                  <c:v>2.5</c:v>
                </c:pt>
                <c:pt idx="17">
                  <c:v>100</c:v>
                </c:pt>
                <c:pt idx="18">
                  <c:v>100</c:v>
                </c:pt>
                <c:pt idx="19">
                  <c:v>35.799999999999997</c:v>
                </c:pt>
                <c:pt idx="20">
                  <c:v>1.6</c:v>
                </c:pt>
                <c:pt idx="21">
                  <c:v>9.3000000000000007</c:v>
                </c:pt>
                <c:pt idx="22">
                  <c:v>0.89999999999999991</c:v>
                </c:pt>
                <c:pt idx="23">
                  <c:v>2.9000000000000004</c:v>
                </c:pt>
                <c:pt idx="24">
                  <c:v>10</c:v>
                </c:pt>
                <c:pt idx="25">
                  <c:v>6</c:v>
                </c:pt>
                <c:pt idx="26">
                  <c:v>10.5</c:v>
                </c:pt>
                <c:pt idx="27">
                  <c:v>40</c:v>
                </c:pt>
              </c:numCache>
            </c:numRef>
          </c:val>
          <c:extLst>
            <c:ext xmlns:c16="http://schemas.microsoft.com/office/drawing/2014/chart" uri="{C3380CC4-5D6E-409C-BE32-E72D297353CC}">
              <c16:uniqueId val="{00000003-5AEE-4842-9A68-E824DB3B055F}"/>
            </c:ext>
          </c:extLst>
        </c:ser>
        <c:ser>
          <c:idx val="3"/>
          <c:order val="3"/>
          <c:tx>
            <c:strRef>
              <c:f>'Figure 2'!$F$5</c:f>
              <c:strCache>
                <c:ptCount val="1"/>
                <c:pt idx="0">
                  <c:v>ECORYS 2021</c:v>
                </c:pt>
              </c:strCache>
            </c:strRef>
          </c:tx>
          <c:spPr>
            <a:solidFill>
              <a:schemeClr val="accent4"/>
            </a:solidFill>
            <a:ln>
              <a:noFill/>
            </a:ln>
            <a:effectLst/>
          </c:spPr>
          <c:invertIfNegative val="0"/>
          <c:cat>
            <c:strRef>
              <c:f>'Figure 2'!$B$6:$B$33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2'!$F$6:$F$33</c:f>
              <c:numCache>
                <c:formatCode>General</c:formatCode>
                <c:ptCount val="28"/>
                <c:pt idx="0">
                  <c:v>17</c:v>
                </c:pt>
                <c:pt idx="1">
                  <c:v>14</c:v>
                </c:pt>
                <c:pt idx="2">
                  <c:v>25</c:v>
                </c:pt>
                <c:pt idx="3">
                  <c:v>13</c:v>
                </c:pt>
                <c:pt idx="4">
                  <c:v>63</c:v>
                </c:pt>
                <c:pt idx="5">
                  <c:v>15</c:v>
                </c:pt>
                <c:pt idx="6">
                  <c:v>7</c:v>
                </c:pt>
                <c:pt idx="7">
                  <c:v>17</c:v>
                </c:pt>
                <c:pt idx="8">
                  <c:v>4</c:v>
                </c:pt>
                <c:pt idx="9">
                  <c:v>16</c:v>
                </c:pt>
                <c:pt idx="10">
                  <c:v>12</c:v>
                </c:pt>
                <c:pt idx="11">
                  <c:v>39</c:v>
                </c:pt>
                <c:pt idx="12">
                  <c:v>7</c:v>
                </c:pt>
                <c:pt idx="13">
                  <c:v>7</c:v>
                </c:pt>
                <c:pt idx="14">
                  <c:v>11</c:v>
                </c:pt>
                <c:pt idx="15">
                  <c:v>17</c:v>
                </c:pt>
                <c:pt idx="16">
                  <c:v>9</c:v>
                </c:pt>
                <c:pt idx="17">
                  <c:v>10</c:v>
                </c:pt>
                <c:pt idx="18">
                  <c:v>50</c:v>
                </c:pt>
                <c:pt idx="19">
                  <c:v>9</c:v>
                </c:pt>
                <c:pt idx="20">
                  <c:v>9</c:v>
                </c:pt>
                <c:pt idx="21">
                  <c:v>26</c:v>
                </c:pt>
                <c:pt idx="22">
                  <c:v>7</c:v>
                </c:pt>
                <c:pt idx="23">
                  <c:v>8</c:v>
                </c:pt>
                <c:pt idx="24">
                  <c:v>4</c:v>
                </c:pt>
                <c:pt idx="25">
                  <c:v>11</c:v>
                </c:pt>
                <c:pt idx="26">
                  <c:v>7</c:v>
                </c:pt>
                <c:pt idx="27">
                  <c:v>13</c:v>
                </c:pt>
              </c:numCache>
            </c:numRef>
          </c:val>
          <c:extLst>
            <c:ext xmlns:c16="http://schemas.microsoft.com/office/drawing/2014/chart" uri="{C3380CC4-5D6E-409C-BE32-E72D297353CC}">
              <c16:uniqueId val="{00000001-948E-4107-BEF3-CBFDC24DFCDA}"/>
            </c:ext>
          </c:extLst>
        </c:ser>
        <c:dLbls>
          <c:showLegendKey val="0"/>
          <c:showVal val="0"/>
          <c:showCatName val="0"/>
          <c:showSerName val="0"/>
          <c:showPercent val="0"/>
          <c:showBubbleSize val="0"/>
        </c:dLbls>
        <c:gapWidth val="219"/>
        <c:overlap val="-27"/>
        <c:axId val="296245848"/>
        <c:axId val="296246504"/>
      </c:barChart>
      <c:catAx>
        <c:axId val="296245848"/>
        <c:scaling>
          <c:orientation val="minMax"/>
        </c:scaling>
        <c:delete val="0"/>
        <c:axPos val="b"/>
        <c:majorGridlines>
          <c:spPr>
            <a:ln w="12700" cap="flat" cmpd="sng" algn="ctr">
              <a:solidFill>
                <a:schemeClr val="tx1"/>
              </a:solidFill>
              <a:prstDash val="dash"/>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246504"/>
        <c:crosses val="autoZero"/>
        <c:auto val="1"/>
        <c:lblAlgn val="ctr"/>
        <c:lblOffset val="100"/>
        <c:noMultiLvlLbl val="0"/>
      </c:catAx>
      <c:valAx>
        <c:axId val="296246504"/>
        <c:scaling>
          <c:orientation val="minMax"/>
          <c:max val="6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245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Estimated tax revenue losses due to cross-border</a:t>
            </a:r>
            <a:r>
              <a:rPr lang="en-US" sz="1200" baseline="0"/>
              <a:t> tax evasion by individuals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strRef>
              <c:f>'Figure 3'!$E$5</c:f>
              <c:strCache>
                <c:ptCount val="1"/>
                <c:pt idx="0">
                  <c:v>Zucman 2017</c:v>
                </c:pt>
              </c:strCache>
            </c:strRef>
          </c:tx>
          <c:spPr>
            <a:solidFill>
              <a:schemeClr val="accent3"/>
            </a:solidFill>
            <a:ln>
              <a:noFill/>
            </a:ln>
            <a:effectLst/>
          </c:spPr>
          <c:invertIfNegative val="0"/>
          <c:cat>
            <c:strRef>
              <c:f>'Figure 3'!$B$6:$B$33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3'!$E$6:$E$33</c:f>
              <c:numCache>
                <c:formatCode>0.00</c:formatCode>
                <c:ptCount val="28"/>
                <c:pt idx="0">
                  <c:v>0</c:v>
                </c:pt>
                <c:pt idx="1">
                  <c:v>0.58511394673702488</c:v>
                </c:pt>
                <c:pt idx="2">
                  <c:v>0</c:v>
                </c:pt>
                <c:pt idx="3">
                  <c:v>0</c:v>
                </c:pt>
                <c:pt idx="4">
                  <c:v>0</c:v>
                </c:pt>
                <c:pt idx="5">
                  <c:v>0</c:v>
                </c:pt>
                <c:pt idx="6">
                  <c:v>0</c:v>
                </c:pt>
                <c:pt idx="7">
                  <c:v>0</c:v>
                </c:pt>
                <c:pt idx="8">
                  <c:v>0</c:v>
                </c:pt>
                <c:pt idx="9">
                  <c:v>0.76711481511347568</c:v>
                </c:pt>
                <c:pt idx="10">
                  <c:v>0.27684355837918878</c:v>
                </c:pt>
                <c:pt idx="11">
                  <c:v>0.67998663483419841</c:v>
                </c:pt>
                <c:pt idx="12">
                  <c:v>0</c:v>
                </c:pt>
                <c:pt idx="13">
                  <c:v>0</c:v>
                </c:pt>
                <c:pt idx="14">
                  <c:v>0.2023333269325891</c:v>
                </c:pt>
                <c:pt idx="15">
                  <c:v>0</c:v>
                </c:pt>
                <c:pt idx="16">
                  <c:v>0</c:v>
                </c:pt>
                <c:pt idx="17">
                  <c:v>0</c:v>
                </c:pt>
                <c:pt idx="18">
                  <c:v>0</c:v>
                </c:pt>
                <c:pt idx="19">
                  <c:v>0</c:v>
                </c:pt>
                <c:pt idx="20">
                  <c:v>5.348832902074066E-2</c:v>
                </c:pt>
                <c:pt idx="21">
                  <c:v>0.6166739280248098</c:v>
                </c:pt>
                <c:pt idx="22">
                  <c:v>0</c:v>
                </c:pt>
                <c:pt idx="23">
                  <c:v>0</c:v>
                </c:pt>
                <c:pt idx="24">
                  <c:v>0</c:v>
                </c:pt>
                <c:pt idx="25">
                  <c:v>0.64013189189558262</c:v>
                </c:pt>
                <c:pt idx="26">
                  <c:v>6.6106482039773262E-2</c:v>
                </c:pt>
                <c:pt idx="27">
                  <c:v>0.26152366691438472</c:v>
                </c:pt>
              </c:numCache>
            </c:numRef>
          </c:val>
          <c:extLst>
            <c:ext xmlns:c16="http://schemas.microsoft.com/office/drawing/2014/chart" uri="{C3380CC4-5D6E-409C-BE32-E72D297353CC}">
              <c16:uniqueId val="{00000002-70B3-4618-8F47-05B0FADB5790}"/>
            </c:ext>
          </c:extLst>
        </c:ser>
        <c:ser>
          <c:idx val="1"/>
          <c:order val="1"/>
          <c:tx>
            <c:strRef>
              <c:f>'Figure 3'!$D$5</c:f>
              <c:strCache>
                <c:ptCount val="1"/>
                <c:pt idx="0">
                  <c:v>Vellutini et al. 2019</c:v>
                </c:pt>
              </c:strCache>
            </c:strRef>
          </c:tx>
          <c:spPr>
            <a:solidFill>
              <a:schemeClr val="accent2"/>
            </a:solidFill>
            <a:ln>
              <a:noFill/>
            </a:ln>
            <a:effectLst/>
          </c:spPr>
          <c:invertIfNegative val="0"/>
          <c:cat>
            <c:strRef>
              <c:f>'Figure 3'!$B$6:$B$33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3'!$D$6:$D$33</c:f>
              <c:numCache>
                <c:formatCode>0.00</c:formatCode>
                <c:ptCount val="28"/>
                <c:pt idx="0">
                  <c:v>0.11500323454493996</c:v>
                </c:pt>
                <c:pt idx="1">
                  <c:v>7.9297209049210921E-2</c:v>
                </c:pt>
                <c:pt idx="2">
                  <c:v>8.2524813203970121E-2</c:v>
                </c:pt>
                <c:pt idx="3">
                  <c:v>4.3022422046084377E-2</c:v>
                </c:pt>
                <c:pt idx="4">
                  <c:v>0.31794529049505899</c:v>
                </c:pt>
                <c:pt idx="5">
                  <c:v>7.3520420640743475E-2</c:v>
                </c:pt>
                <c:pt idx="6">
                  <c:v>4.2540144866439283E-2</c:v>
                </c:pt>
                <c:pt idx="7">
                  <c:v>9.1474720837282142E-2</c:v>
                </c:pt>
                <c:pt idx="8">
                  <c:v>4.1503084688726863E-2</c:v>
                </c:pt>
                <c:pt idx="9">
                  <c:v>0.27881528078107598</c:v>
                </c:pt>
                <c:pt idx="10">
                  <c:v>0.10303566321965259</c:v>
                </c:pt>
                <c:pt idx="11">
                  <c:v>0.20725066127275557</c:v>
                </c:pt>
                <c:pt idx="12">
                  <c:v>4.3200410987693727E-2</c:v>
                </c:pt>
                <c:pt idx="13">
                  <c:v>7.0500927643784808E-2</c:v>
                </c:pt>
                <c:pt idx="14">
                  <c:v>8.9909483020472636E-2</c:v>
                </c:pt>
                <c:pt idx="15">
                  <c:v>3.9552451539338659E-2</c:v>
                </c:pt>
                <c:pt idx="16">
                  <c:v>2.5792959219240158E-2</c:v>
                </c:pt>
                <c:pt idx="17">
                  <c:v>5.4845510244416633E-2</c:v>
                </c:pt>
                <c:pt idx="18">
                  <c:v>0.47444007522653447</c:v>
                </c:pt>
                <c:pt idx="19">
                  <c:v>4.8147335439194534E-2</c:v>
                </c:pt>
                <c:pt idx="20">
                  <c:v>3.5256301666892538E-2</c:v>
                </c:pt>
                <c:pt idx="21">
                  <c:v>0.31734417475492926</c:v>
                </c:pt>
                <c:pt idx="22">
                  <c:v>2.950087705310158E-2</c:v>
                </c:pt>
                <c:pt idx="23">
                  <c:v>4.9503294644947661E-2</c:v>
                </c:pt>
                <c:pt idx="24">
                  <c:v>4.9604504625284894E-2</c:v>
                </c:pt>
                <c:pt idx="25">
                  <c:v>0.25125489524758371</c:v>
                </c:pt>
                <c:pt idx="26">
                  <c:v>5.1662448730255703E-2</c:v>
                </c:pt>
                <c:pt idx="27">
                  <c:v>8.8282884033319992E-2</c:v>
                </c:pt>
              </c:numCache>
            </c:numRef>
          </c:val>
          <c:extLst>
            <c:ext xmlns:c16="http://schemas.microsoft.com/office/drawing/2014/chart" uri="{C3380CC4-5D6E-409C-BE32-E72D297353CC}">
              <c16:uniqueId val="{00000001-70B3-4618-8F47-05B0FADB5790}"/>
            </c:ext>
          </c:extLst>
        </c:ser>
        <c:ser>
          <c:idx val="0"/>
          <c:order val="2"/>
          <c:tx>
            <c:strRef>
              <c:f>'Figure 3'!$C$5</c:f>
              <c:strCache>
                <c:ptCount val="1"/>
                <c:pt idx="0">
                  <c:v>Tax Justice Network 2021*</c:v>
                </c:pt>
              </c:strCache>
            </c:strRef>
          </c:tx>
          <c:spPr>
            <a:solidFill>
              <a:schemeClr val="accent1"/>
            </a:solidFill>
            <a:ln>
              <a:noFill/>
            </a:ln>
            <a:effectLst/>
          </c:spPr>
          <c:invertIfNegative val="0"/>
          <c:cat>
            <c:strRef>
              <c:f>'Figure 3'!$B$6:$B$33</c:f>
              <c:strCache>
                <c:ptCount val="28"/>
                <c:pt idx="0">
                  <c:v>Austria</c:v>
                </c:pt>
                <c:pt idx="1">
                  <c:v>Belgium</c:v>
                </c:pt>
                <c:pt idx="2">
                  <c:v>Bulgaria</c:v>
                </c:pt>
                <c:pt idx="3">
                  <c:v>Croatia</c:v>
                </c:pt>
                <c:pt idx="4">
                  <c:v>Cyprus</c:v>
                </c:pt>
                <c:pt idx="5">
                  <c:v>Czechia</c:v>
                </c:pt>
                <c:pt idx="6">
                  <c:v>Denmark</c:v>
                </c:pt>
                <c:pt idx="7">
                  <c:v>Estonia</c:v>
                </c:pt>
                <c:pt idx="8">
                  <c:v>Finland</c:v>
                </c:pt>
                <c:pt idx="9">
                  <c:v>France</c:v>
                </c:pt>
                <c:pt idx="10">
                  <c:v>Germany</c:v>
                </c:pt>
                <c:pt idx="11">
                  <c:v>Greece</c:v>
                </c:pt>
                <c:pt idx="12">
                  <c:v>Hungary</c:v>
                </c:pt>
                <c:pt idx="13">
                  <c:v>Ireland</c:v>
                </c:pt>
                <c:pt idx="14">
                  <c:v>Italy</c:v>
                </c:pt>
                <c:pt idx="15">
                  <c:v>Latvia</c:v>
                </c:pt>
                <c:pt idx="16">
                  <c:v>Lithuania</c:v>
                </c:pt>
                <c:pt idx="17">
                  <c:v>Luxembourg</c:v>
                </c:pt>
                <c:pt idx="18">
                  <c:v>Malta</c:v>
                </c:pt>
                <c:pt idx="19">
                  <c:v>Netherlands</c:v>
                </c:pt>
                <c:pt idx="20">
                  <c:v>Poland</c:v>
                </c:pt>
                <c:pt idx="21">
                  <c:v>Portugal</c:v>
                </c:pt>
                <c:pt idx="22">
                  <c:v>Romania</c:v>
                </c:pt>
                <c:pt idx="23">
                  <c:v>Slovakia</c:v>
                </c:pt>
                <c:pt idx="24">
                  <c:v>Slovenia</c:v>
                </c:pt>
                <c:pt idx="25">
                  <c:v>Spain</c:v>
                </c:pt>
                <c:pt idx="26">
                  <c:v>Sweden</c:v>
                </c:pt>
                <c:pt idx="27">
                  <c:v>United Kingdom</c:v>
                </c:pt>
              </c:strCache>
            </c:strRef>
          </c:cat>
          <c:val>
            <c:numRef>
              <c:f>'Figure 3'!$C$6:$C$33</c:f>
              <c:numCache>
                <c:formatCode>0.00</c:formatCode>
                <c:ptCount val="28"/>
                <c:pt idx="0">
                  <c:v>0.12</c:v>
                </c:pt>
                <c:pt idx="1">
                  <c:v>0.53</c:v>
                </c:pt>
                <c:pt idx="2">
                  <c:v>0.02</c:v>
                </c:pt>
                <c:pt idx="3">
                  <c:v>0.03</c:v>
                </c:pt>
                <c:pt idx="4">
                  <c:v>1</c:v>
                </c:pt>
                <c:pt idx="5">
                  <c:v>0.04</c:v>
                </c:pt>
                <c:pt idx="6">
                  <c:v>0.37</c:v>
                </c:pt>
                <c:pt idx="7">
                  <c:v>0.05</c:v>
                </c:pt>
                <c:pt idx="8">
                  <c:v>0.21</c:v>
                </c:pt>
                <c:pt idx="9">
                  <c:v>0.27</c:v>
                </c:pt>
                <c:pt idx="10">
                  <c:v>0.25</c:v>
                </c:pt>
                <c:pt idx="11">
                  <c:v>0.41</c:v>
                </c:pt>
                <c:pt idx="12">
                  <c:v>0.04</c:v>
                </c:pt>
                <c:pt idx="13">
                  <c:v>1</c:v>
                </c:pt>
                <c:pt idx="14">
                  <c:v>0.21</c:v>
                </c:pt>
                <c:pt idx="15">
                  <c:v>0.1</c:v>
                </c:pt>
                <c:pt idx="16">
                  <c:v>0.02</c:v>
                </c:pt>
                <c:pt idx="17">
                  <c:v>1</c:v>
                </c:pt>
                <c:pt idx="18">
                  <c:v>1</c:v>
                </c:pt>
                <c:pt idx="19">
                  <c:v>0.93</c:v>
                </c:pt>
                <c:pt idx="20">
                  <c:v>0.03</c:v>
                </c:pt>
                <c:pt idx="21">
                  <c:v>0.22</c:v>
                </c:pt>
                <c:pt idx="22">
                  <c:v>0</c:v>
                </c:pt>
                <c:pt idx="23">
                  <c:v>0.04</c:v>
                </c:pt>
                <c:pt idx="24">
                  <c:v>0.25</c:v>
                </c:pt>
                <c:pt idx="25">
                  <c:v>0.13</c:v>
                </c:pt>
                <c:pt idx="26">
                  <c:v>0.3</c:v>
                </c:pt>
                <c:pt idx="27">
                  <c:v>0.9</c:v>
                </c:pt>
              </c:numCache>
            </c:numRef>
          </c:val>
          <c:extLst>
            <c:ext xmlns:c16="http://schemas.microsoft.com/office/drawing/2014/chart" uri="{C3380CC4-5D6E-409C-BE32-E72D297353CC}">
              <c16:uniqueId val="{00000000-70B3-4618-8F47-05B0FADB5790}"/>
            </c:ext>
          </c:extLst>
        </c:ser>
        <c:dLbls>
          <c:showLegendKey val="0"/>
          <c:showVal val="0"/>
          <c:showCatName val="0"/>
          <c:showSerName val="0"/>
          <c:showPercent val="0"/>
          <c:showBubbleSize val="0"/>
        </c:dLbls>
        <c:gapWidth val="219"/>
        <c:overlap val="-27"/>
        <c:axId val="725368472"/>
        <c:axId val="725383232"/>
      </c:barChart>
      <c:catAx>
        <c:axId val="725368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383232"/>
        <c:crosses val="autoZero"/>
        <c:auto val="1"/>
        <c:lblAlgn val="ctr"/>
        <c:lblOffset val="100"/>
        <c:noMultiLvlLbl val="0"/>
      </c:catAx>
      <c:valAx>
        <c:axId val="725383232"/>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368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Max</c:v>
          </c:tx>
          <c:spPr>
            <a:ln w="28575" cap="rnd">
              <a:noFill/>
              <a:round/>
            </a:ln>
            <a:effectLst/>
          </c:spPr>
          <c:marker>
            <c:symbol val="diamond"/>
            <c:size val="4"/>
            <c:spPr>
              <a:solidFill>
                <a:schemeClr val="accent1"/>
              </a:solidFill>
              <a:ln w="9525">
                <a:solidFill>
                  <a:schemeClr val="accent1"/>
                </a:solidFill>
              </a:ln>
              <a:effectLst/>
            </c:spPr>
          </c:marker>
          <c:cat>
            <c:multiLvlStrRef>
              <c:f>'Pellegrini et al. Table 4.6'!$C$57:$H$58</c:f>
              <c:multiLvlStrCache>
                <c:ptCount val="6"/>
                <c:lvl>
                  <c:pt idx="0">
                    <c:v>Equity securities </c:v>
                  </c:pt>
                  <c:pt idx="1">
                    <c:v>Debt securities </c:v>
                  </c:pt>
                  <c:pt idx="2">
                    <c:v>Deposits</c:v>
                  </c:pt>
                  <c:pt idx="3">
                    <c:v>Equity securities</c:v>
                  </c:pt>
                  <c:pt idx="4">
                    <c:v>Debt securities</c:v>
                  </c:pt>
                  <c:pt idx="5">
                    <c:v>Deposits</c:v>
                  </c:pt>
                </c:lvl>
                <c:lvl>
                  <c:pt idx="0">
                    <c:v>OECD</c:v>
                  </c:pt>
                  <c:pt idx="3">
                    <c:v>Non-OECD </c:v>
                  </c:pt>
                </c:lvl>
              </c:multiLvlStrCache>
            </c:multiLvlStrRef>
          </c:cat>
          <c:val>
            <c:numRef>
              <c:f>'Pellegrini et al. Table 4.6'!$C$59:$H$59</c:f>
              <c:numCache>
                <c:formatCode>0.00</c:formatCode>
                <c:ptCount val="6"/>
                <c:pt idx="0">
                  <c:v>1016</c:v>
                </c:pt>
                <c:pt idx="1">
                  <c:v>615</c:v>
                </c:pt>
                <c:pt idx="2">
                  <c:v>234</c:v>
                </c:pt>
                <c:pt idx="3">
                  <c:v>109</c:v>
                </c:pt>
                <c:pt idx="4">
                  <c:v>123</c:v>
                </c:pt>
                <c:pt idx="5">
                  <c:v>40</c:v>
                </c:pt>
              </c:numCache>
            </c:numRef>
          </c:val>
          <c:smooth val="0"/>
          <c:extLst>
            <c:ext xmlns:c16="http://schemas.microsoft.com/office/drawing/2014/chart" uri="{C3380CC4-5D6E-409C-BE32-E72D297353CC}">
              <c16:uniqueId val="{00000000-3FB4-4DCF-B45B-2C23CABE80B0}"/>
            </c:ext>
          </c:extLst>
        </c:ser>
        <c:ser>
          <c:idx val="1"/>
          <c:order val="1"/>
          <c:tx>
            <c:v>Min</c:v>
          </c:tx>
          <c:spPr>
            <a:ln w="28575" cap="rnd">
              <a:noFill/>
              <a:round/>
            </a:ln>
            <a:effectLst/>
          </c:spPr>
          <c:marker>
            <c:symbol val="diamond"/>
            <c:size val="4"/>
            <c:spPr>
              <a:solidFill>
                <a:schemeClr val="accent2"/>
              </a:solidFill>
              <a:ln w="9525">
                <a:solidFill>
                  <a:schemeClr val="accent2"/>
                </a:solidFill>
              </a:ln>
              <a:effectLst/>
            </c:spPr>
          </c:marker>
          <c:cat>
            <c:multiLvlStrRef>
              <c:f>'Pellegrini et al. Table 4.6'!$C$57:$H$58</c:f>
              <c:multiLvlStrCache>
                <c:ptCount val="6"/>
                <c:lvl>
                  <c:pt idx="0">
                    <c:v>Equity securities </c:v>
                  </c:pt>
                  <c:pt idx="1">
                    <c:v>Debt securities </c:v>
                  </c:pt>
                  <c:pt idx="2">
                    <c:v>Deposits</c:v>
                  </c:pt>
                  <c:pt idx="3">
                    <c:v>Equity securities</c:v>
                  </c:pt>
                  <c:pt idx="4">
                    <c:v>Debt securities</c:v>
                  </c:pt>
                  <c:pt idx="5">
                    <c:v>Deposits</c:v>
                  </c:pt>
                </c:lvl>
                <c:lvl>
                  <c:pt idx="0">
                    <c:v>OECD</c:v>
                  </c:pt>
                  <c:pt idx="3">
                    <c:v>Non-OECD </c:v>
                  </c:pt>
                </c:lvl>
              </c:multiLvlStrCache>
            </c:multiLvlStrRef>
          </c:cat>
          <c:val>
            <c:numRef>
              <c:f>'Pellegrini et al. Table 4.6'!$C$60:$H$60</c:f>
              <c:numCache>
                <c:formatCode>0.00</c:formatCode>
                <c:ptCount val="6"/>
                <c:pt idx="0">
                  <c:v>1127</c:v>
                </c:pt>
                <c:pt idx="1">
                  <c:v>636</c:v>
                </c:pt>
                <c:pt idx="2">
                  <c:v>643</c:v>
                </c:pt>
                <c:pt idx="3">
                  <c:v>193</c:v>
                </c:pt>
                <c:pt idx="4">
                  <c:v>139</c:v>
                </c:pt>
                <c:pt idx="5">
                  <c:v>107</c:v>
                </c:pt>
              </c:numCache>
            </c:numRef>
          </c:val>
          <c:smooth val="0"/>
          <c:extLst>
            <c:ext xmlns:c16="http://schemas.microsoft.com/office/drawing/2014/chart" uri="{C3380CC4-5D6E-409C-BE32-E72D297353CC}">
              <c16:uniqueId val="{00000001-3FB4-4DCF-B45B-2C23CABE80B0}"/>
            </c:ext>
          </c:extLst>
        </c:ser>
        <c:ser>
          <c:idx val="2"/>
          <c:order val="2"/>
          <c:tx>
            <c:v>Average</c:v>
          </c:tx>
          <c:spPr>
            <a:ln w="28575" cap="rnd">
              <a:noFill/>
              <a:round/>
            </a:ln>
            <a:effectLst/>
          </c:spPr>
          <c:marker>
            <c:symbol val="square"/>
            <c:size val="5"/>
            <c:spPr>
              <a:solidFill>
                <a:schemeClr val="tx1"/>
              </a:solidFill>
              <a:ln w="9525">
                <a:solidFill>
                  <a:schemeClr val="tx1"/>
                </a:solidFill>
              </a:ln>
              <a:effectLst/>
            </c:spPr>
          </c:marker>
          <c:cat>
            <c:multiLvlStrRef>
              <c:f>'Pellegrini et al. Table 4.6'!$C$57:$H$58</c:f>
              <c:multiLvlStrCache>
                <c:ptCount val="6"/>
                <c:lvl>
                  <c:pt idx="0">
                    <c:v>Equity securities </c:v>
                  </c:pt>
                  <c:pt idx="1">
                    <c:v>Debt securities </c:v>
                  </c:pt>
                  <c:pt idx="2">
                    <c:v>Deposits</c:v>
                  </c:pt>
                  <c:pt idx="3">
                    <c:v>Equity securities</c:v>
                  </c:pt>
                  <c:pt idx="4">
                    <c:v>Debt securities</c:v>
                  </c:pt>
                  <c:pt idx="5">
                    <c:v>Deposits</c:v>
                  </c:pt>
                </c:lvl>
                <c:lvl>
                  <c:pt idx="0">
                    <c:v>OECD</c:v>
                  </c:pt>
                  <c:pt idx="3">
                    <c:v>Non-OECD </c:v>
                  </c:pt>
                </c:lvl>
              </c:multiLvlStrCache>
            </c:multiLvlStrRef>
          </c:cat>
          <c:val>
            <c:numRef>
              <c:f>'Pellegrini et al. Table 4.6'!$C$61:$H$61</c:f>
              <c:numCache>
                <c:formatCode>0.00</c:formatCode>
                <c:ptCount val="6"/>
                <c:pt idx="0">
                  <c:v>1072</c:v>
                </c:pt>
                <c:pt idx="1">
                  <c:v>625</c:v>
                </c:pt>
                <c:pt idx="2">
                  <c:v>416</c:v>
                </c:pt>
                <c:pt idx="3">
                  <c:v>151</c:v>
                </c:pt>
                <c:pt idx="4">
                  <c:v>131</c:v>
                </c:pt>
                <c:pt idx="5">
                  <c:v>70</c:v>
                </c:pt>
              </c:numCache>
            </c:numRef>
          </c:val>
          <c:smooth val="0"/>
          <c:extLst>
            <c:ext xmlns:c16="http://schemas.microsoft.com/office/drawing/2014/chart" uri="{C3380CC4-5D6E-409C-BE32-E72D297353CC}">
              <c16:uniqueId val="{00000002-3FB4-4DCF-B45B-2C23CABE80B0}"/>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608243320"/>
        <c:axId val="608249224"/>
      </c:lineChart>
      <c:catAx>
        <c:axId val="60824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9224"/>
        <c:crosses val="autoZero"/>
        <c:auto val="1"/>
        <c:lblAlgn val="ctr"/>
        <c:lblOffset val="100"/>
        <c:noMultiLvlLbl val="0"/>
      </c:catAx>
      <c:valAx>
        <c:axId val="608249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3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noFill/>
              <a:round/>
            </a:ln>
            <a:effectLst/>
          </c:spPr>
          <c:marker>
            <c:symbol val="diamond"/>
            <c:size val="4"/>
            <c:spPr>
              <a:solidFill>
                <a:schemeClr val="accent1"/>
              </a:solidFill>
              <a:ln w="9525">
                <a:solidFill>
                  <a:schemeClr val="accent1"/>
                </a:solidFill>
              </a:ln>
              <a:effectLst/>
            </c:spPr>
          </c:marker>
          <c:cat>
            <c:multiLvlStrRef>
              <c:f>'Pellegrini et al. Table 4.6'!$C$57:$E$58</c:f>
              <c:multiLvlStrCache>
                <c:ptCount val="3"/>
                <c:lvl>
                  <c:pt idx="0">
                    <c:v>Equity securities </c:v>
                  </c:pt>
                  <c:pt idx="1">
                    <c:v>Debt securities </c:v>
                  </c:pt>
                  <c:pt idx="2">
                    <c:v>Deposits</c:v>
                  </c:pt>
                </c:lvl>
                <c:lvl>
                  <c:pt idx="0">
                    <c:v>OECD</c:v>
                  </c:pt>
                </c:lvl>
              </c:multiLvlStrCache>
            </c:multiLvlStrRef>
          </c:cat>
          <c:val>
            <c:numRef>
              <c:f>'Pellegrini et al. Table 4.6'!$C$59:$E$59</c:f>
              <c:numCache>
                <c:formatCode>0.00</c:formatCode>
                <c:ptCount val="3"/>
                <c:pt idx="0">
                  <c:v>1016</c:v>
                </c:pt>
                <c:pt idx="1">
                  <c:v>615</c:v>
                </c:pt>
                <c:pt idx="2">
                  <c:v>234</c:v>
                </c:pt>
              </c:numCache>
            </c:numRef>
          </c:val>
          <c:smooth val="0"/>
          <c:extLst>
            <c:ext xmlns:c16="http://schemas.microsoft.com/office/drawing/2014/chart" uri="{C3380CC4-5D6E-409C-BE32-E72D297353CC}">
              <c16:uniqueId val="{00000000-72A9-4408-85EE-D00EFA2A7D1F}"/>
            </c:ext>
          </c:extLst>
        </c:ser>
        <c:ser>
          <c:idx val="1"/>
          <c:order val="1"/>
          <c:spPr>
            <a:ln w="28575" cap="rnd">
              <a:noFill/>
              <a:round/>
            </a:ln>
            <a:effectLst/>
          </c:spPr>
          <c:marker>
            <c:symbol val="diamond"/>
            <c:size val="4"/>
            <c:spPr>
              <a:solidFill>
                <a:schemeClr val="accent2"/>
              </a:solidFill>
              <a:ln w="9525">
                <a:solidFill>
                  <a:schemeClr val="accent2"/>
                </a:solidFill>
              </a:ln>
              <a:effectLst/>
            </c:spPr>
          </c:marker>
          <c:cat>
            <c:multiLvlStrRef>
              <c:f>'Pellegrini et al. Table 4.6'!$C$57:$E$58</c:f>
              <c:multiLvlStrCache>
                <c:ptCount val="3"/>
                <c:lvl>
                  <c:pt idx="0">
                    <c:v>Equity securities </c:v>
                  </c:pt>
                  <c:pt idx="1">
                    <c:v>Debt securities </c:v>
                  </c:pt>
                  <c:pt idx="2">
                    <c:v>Deposits</c:v>
                  </c:pt>
                </c:lvl>
                <c:lvl>
                  <c:pt idx="0">
                    <c:v>OECD</c:v>
                  </c:pt>
                </c:lvl>
              </c:multiLvlStrCache>
            </c:multiLvlStrRef>
          </c:cat>
          <c:val>
            <c:numRef>
              <c:f>'Pellegrini et al. Table 4.6'!$C$60:$E$60</c:f>
              <c:numCache>
                <c:formatCode>0.00</c:formatCode>
                <c:ptCount val="3"/>
                <c:pt idx="0">
                  <c:v>1127</c:v>
                </c:pt>
                <c:pt idx="1">
                  <c:v>636</c:v>
                </c:pt>
                <c:pt idx="2">
                  <c:v>643</c:v>
                </c:pt>
              </c:numCache>
            </c:numRef>
          </c:val>
          <c:smooth val="0"/>
          <c:extLst>
            <c:ext xmlns:c16="http://schemas.microsoft.com/office/drawing/2014/chart" uri="{C3380CC4-5D6E-409C-BE32-E72D297353CC}">
              <c16:uniqueId val="{00000001-72A9-4408-85EE-D00EFA2A7D1F}"/>
            </c:ext>
          </c:extLst>
        </c:ser>
        <c:ser>
          <c:idx val="2"/>
          <c:order val="2"/>
          <c:spPr>
            <a:ln w="28575" cap="rnd">
              <a:noFill/>
              <a:round/>
            </a:ln>
            <a:effectLst/>
          </c:spPr>
          <c:marker>
            <c:symbol val="square"/>
            <c:size val="5"/>
            <c:spPr>
              <a:solidFill>
                <a:schemeClr val="tx1"/>
              </a:solidFill>
              <a:ln w="9525">
                <a:solidFill>
                  <a:schemeClr val="tx1"/>
                </a:solidFill>
              </a:ln>
              <a:effectLst/>
            </c:spPr>
          </c:marker>
          <c:cat>
            <c:multiLvlStrRef>
              <c:f>'Pellegrini et al. Table 4.6'!$C$57:$E$58</c:f>
              <c:multiLvlStrCache>
                <c:ptCount val="3"/>
                <c:lvl>
                  <c:pt idx="0">
                    <c:v>Equity securities </c:v>
                  </c:pt>
                  <c:pt idx="1">
                    <c:v>Debt securities </c:v>
                  </c:pt>
                  <c:pt idx="2">
                    <c:v>Deposits</c:v>
                  </c:pt>
                </c:lvl>
                <c:lvl>
                  <c:pt idx="0">
                    <c:v>OECD</c:v>
                  </c:pt>
                </c:lvl>
              </c:multiLvlStrCache>
            </c:multiLvlStrRef>
          </c:cat>
          <c:val>
            <c:numRef>
              <c:f>'Pellegrini et al. Table 4.6'!$C$61:$E$61</c:f>
              <c:numCache>
                <c:formatCode>0.00</c:formatCode>
                <c:ptCount val="3"/>
                <c:pt idx="0">
                  <c:v>1072</c:v>
                </c:pt>
                <c:pt idx="1">
                  <c:v>625</c:v>
                </c:pt>
                <c:pt idx="2">
                  <c:v>416</c:v>
                </c:pt>
              </c:numCache>
            </c:numRef>
          </c:val>
          <c:smooth val="0"/>
          <c:extLst>
            <c:ext xmlns:c16="http://schemas.microsoft.com/office/drawing/2014/chart" uri="{C3380CC4-5D6E-409C-BE32-E72D297353CC}">
              <c16:uniqueId val="{00000002-72A9-4408-85EE-D00EFA2A7D1F}"/>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608243320"/>
        <c:axId val="608249224"/>
      </c:lineChart>
      <c:catAx>
        <c:axId val="60824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9224"/>
        <c:crosses val="autoZero"/>
        <c:auto val="1"/>
        <c:lblAlgn val="ctr"/>
        <c:lblOffset val="100"/>
        <c:noMultiLvlLbl val="0"/>
      </c:catAx>
      <c:valAx>
        <c:axId val="608249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8243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'Pellegrini et al. Table 4.6'!$C$65</c:f>
              <c:strCache>
                <c:ptCount val="1"/>
                <c:pt idx="0">
                  <c:v>Equity securities</c:v>
                </c:pt>
              </c:strCache>
            </c:strRef>
          </c:tx>
          <c:spPr>
            <a:solidFill>
              <a:schemeClr val="accent1"/>
            </a:solidFill>
            <a:ln>
              <a:noFill/>
            </a:ln>
            <a:effectLst/>
          </c:spPr>
          <c:invertIfNegative val="0"/>
          <c:cat>
            <c:strRef>
              <c:f>'Pellegrini et al. Table 4.6'!$B$66:$B$67</c:f>
              <c:strCache>
                <c:ptCount val="2"/>
                <c:pt idx="0">
                  <c:v>Zucman 2013</c:v>
                </c:pt>
                <c:pt idx="1">
                  <c:v>Pellegrini et al. 2016</c:v>
                </c:pt>
              </c:strCache>
            </c:strRef>
          </c:cat>
          <c:val>
            <c:numRef>
              <c:f>'Pellegrini et al. Table 4.6'!$C$66:$C$67</c:f>
              <c:numCache>
                <c:formatCode>General</c:formatCode>
                <c:ptCount val="2"/>
                <c:pt idx="0" formatCode="0">
                  <c:v>2828.7</c:v>
                </c:pt>
                <c:pt idx="1">
                  <c:v>2713</c:v>
                </c:pt>
              </c:numCache>
            </c:numRef>
          </c:val>
          <c:extLst>
            <c:ext xmlns:c16="http://schemas.microsoft.com/office/drawing/2014/chart" uri="{C3380CC4-5D6E-409C-BE32-E72D297353CC}">
              <c16:uniqueId val="{00000000-B583-4B00-B2BC-2C4774E887C1}"/>
            </c:ext>
          </c:extLst>
        </c:ser>
        <c:ser>
          <c:idx val="1"/>
          <c:order val="1"/>
          <c:tx>
            <c:strRef>
              <c:f>'Pellegrini et al. Table 4.6'!$D$65</c:f>
              <c:strCache>
                <c:ptCount val="1"/>
                <c:pt idx="0">
                  <c:v>Debt securities</c:v>
                </c:pt>
              </c:strCache>
            </c:strRef>
          </c:tx>
          <c:spPr>
            <a:solidFill>
              <a:schemeClr val="accent2"/>
            </a:solidFill>
            <a:ln>
              <a:noFill/>
            </a:ln>
            <a:effectLst/>
          </c:spPr>
          <c:invertIfNegative val="0"/>
          <c:cat>
            <c:strRef>
              <c:f>'Pellegrini et al. Table 4.6'!$B$66:$B$67</c:f>
              <c:strCache>
                <c:ptCount val="2"/>
                <c:pt idx="0">
                  <c:v>Zucman 2013</c:v>
                </c:pt>
                <c:pt idx="1">
                  <c:v>Pellegrini et al. 2016</c:v>
                </c:pt>
              </c:strCache>
            </c:strRef>
          </c:cat>
          <c:val>
            <c:numRef>
              <c:f>'Pellegrini et al. Table 4.6'!$D$66:$D$67</c:f>
              <c:numCache>
                <c:formatCode>General</c:formatCode>
                <c:ptCount val="2"/>
                <c:pt idx="0" formatCode="0">
                  <c:v>1661.3</c:v>
                </c:pt>
                <c:pt idx="1">
                  <c:v>1705</c:v>
                </c:pt>
              </c:numCache>
            </c:numRef>
          </c:val>
          <c:extLst>
            <c:ext xmlns:c16="http://schemas.microsoft.com/office/drawing/2014/chart" uri="{C3380CC4-5D6E-409C-BE32-E72D297353CC}">
              <c16:uniqueId val="{00000001-B583-4B00-B2BC-2C4774E887C1}"/>
            </c:ext>
          </c:extLst>
        </c:ser>
        <c:ser>
          <c:idx val="2"/>
          <c:order val="2"/>
          <c:tx>
            <c:strRef>
              <c:f>'Pellegrini et al. Table 4.6'!$E$65</c:f>
              <c:strCache>
                <c:ptCount val="1"/>
                <c:pt idx="0">
                  <c:v>Deposits</c:v>
                </c:pt>
              </c:strCache>
            </c:strRef>
          </c:tx>
          <c:spPr>
            <a:solidFill>
              <a:schemeClr val="accent3"/>
            </a:solidFill>
            <a:ln>
              <a:noFill/>
            </a:ln>
            <a:effectLst/>
          </c:spPr>
          <c:invertIfNegative val="0"/>
          <c:cat>
            <c:strRef>
              <c:f>'Pellegrini et al. Table 4.6'!$B$66:$B$67</c:f>
              <c:strCache>
                <c:ptCount val="2"/>
                <c:pt idx="0">
                  <c:v>Zucman 2013</c:v>
                </c:pt>
                <c:pt idx="1">
                  <c:v>Pellegrini et al. 2016</c:v>
                </c:pt>
              </c:strCache>
            </c:strRef>
          </c:cat>
          <c:val>
            <c:numRef>
              <c:f>'Pellegrini et al. Table 4.6'!$E$66:$E$67</c:f>
              <c:numCache>
                <c:formatCode>General</c:formatCode>
                <c:ptCount val="2"/>
                <c:pt idx="0">
                  <c:v>1388</c:v>
                </c:pt>
                <c:pt idx="1">
                  <c:v>698</c:v>
                </c:pt>
              </c:numCache>
            </c:numRef>
          </c:val>
          <c:extLst>
            <c:ext xmlns:c16="http://schemas.microsoft.com/office/drawing/2014/chart" uri="{C3380CC4-5D6E-409C-BE32-E72D297353CC}">
              <c16:uniqueId val="{00000002-B583-4B00-B2BC-2C4774E887C1}"/>
            </c:ext>
          </c:extLst>
        </c:ser>
        <c:dLbls>
          <c:showLegendKey val="0"/>
          <c:showVal val="0"/>
          <c:showCatName val="0"/>
          <c:showSerName val="0"/>
          <c:showPercent val="0"/>
          <c:showBubbleSize val="0"/>
        </c:dLbls>
        <c:gapWidth val="150"/>
        <c:overlap val="100"/>
        <c:axId val="429766336"/>
        <c:axId val="429767976"/>
      </c:barChart>
      <c:catAx>
        <c:axId val="429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67976"/>
        <c:crosses val="autoZero"/>
        <c:auto val="1"/>
        <c:lblAlgn val="ctr"/>
        <c:lblOffset val="100"/>
        <c:noMultiLvlLbl val="0"/>
      </c:catAx>
      <c:valAx>
        <c:axId val="429767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66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u="none">
                <a:solidFill>
                  <a:sysClr val="windowText" lastClr="000000"/>
                </a:solidFill>
              </a:rPr>
              <a:t>International tax evasion by Member State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901362223161087E-2"/>
          <c:y val="6.2987720805906172E-2"/>
          <c:w val="0.87231978729395387"/>
          <c:h val="0.83151263661207631"/>
        </c:manualLayout>
      </c:layout>
      <c:barChart>
        <c:barDir val="bar"/>
        <c:grouping val="clustered"/>
        <c:varyColors val="0"/>
        <c:ser>
          <c:idx val="0"/>
          <c:order val="0"/>
          <c:tx>
            <c:strRef>
              <c:f>'EC &amp; ECORYS 2021'!$B$124</c:f>
              <c:strCache>
                <c:ptCount val="1"/>
                <c:pt idx="0">
                  <c:v>% of GDP (average 2004-2018)</c:v>
                </c:pt>
              </c:strCache>
            </c:strRef>
          </c:tx>
          <c:spPr>
            <a:solidFill>
              <a:schemeClr val="accent4"/>
            </a:solidFill>
            <a:ln>
              <a:noFill/>
            </a:ln>
            <a:effectLst/>
          </c:spPr>
          <c:invertIfNegative val="0"/>
          <c:cat>
            <c:strRef>
              <c:f>'EC &amp; ECORYS 2021'!$A$125:$A$152</c:f>
              <c:strCache>
                <c:ptCount val="28"/>
                <c:pt idx="0">
                  <c:v>Hungary</c:v>
                </c:pt>
                <c:pt idx="1">
                  <c:v>Slovenia</c:v>
                </c:pt>
                <c:pt idx="2">
                  <c:v>Romania</c:v>
                </c:pt>
                <c:pt idx="3">
                  <c:v>Lithuania</c:v>
                </c:pt>
                <c:pt idx="4">
                  <c:v>Finland</c:v>
                </c:pt>
                <c:pt idx="5">
                  <c:v>Slovakia</c:v>
                </c:pt>
                <c:pt idx="6">
                  <c:v>Czech Republic</c:v>
                </c:pt>
                <c:pt idx="7">
                  <c:v>Latvia</c:v>
                </c:pt>
                <c:pt idx="8">
                  <c:v>Poland</c:v>
                </c:pt>
                <c:pt idx="9">
                  <c:v>Estonia</c:v>
                </c:pt>
                <c:pt idx="10">
                  <c:v>Sweden</c:v>
                </c:pt>
                <c:pt idx="11">
                  <c:v>Luxembourg</c:v>
                </c:pt>
                <c:pt idx="12">
                  <c:v>Bulgaria</c:v>
                </c:pt>
                <c:pt idx="13">
                  <c:v>Ireland</c:v>
                </c:pt>
                <c:pt idx="14">
                  <c:v>Italy</c:v>
                </c:pt>
                <c:pt idx="15">
                  <c:v>Croatia</c:v>
                </c:pt>
                <c:pt idx="16">
                  <c:v>Netherlands</c:v>
                </c:pt>
                <c:pt idx="17">
                  <c:v>Denmark</c:v>
                </c:pt>
                <c:pt idx="18">
                  <c:v>EU-27 (mean)</c:v>
                </c:pt>
                <c:pt idx="19">
                  <c:v>Spain</c:v>
                </c:pt>
                <c:pt idx="20">
                  <c:v>Germany</c:v>
                </c:pt>
                <c:pt idx="21">
                  <c:v>Belgium</c:v>
                </c:pt>
                <c:pt idx="22">
                  <c:v>Austria</c:v>
                </c:pt>
                <c:pt idx="23">
                  <c:v>France</c:v>
                </c:pt>
                <c:pt idx="24">
                  <c:v>Greece</c:v>
                </c:pt>
                <c:pt idx="25">
                  <c:v>Portugal</c:v>
                </c:pt>
                <c:pt idx="26">
                  <c:v>Cyprus</c:v>
                </c:pt>
                <c:pt idx="27">
                  <c:v>Malta</c:v>
                </c:pt>
              </c:strCache>
            </c:strRef>
          </c:cat>
          <c:val>
            <c:numRef>
              <c:f>'EC &amp; ECORYS 2021'!$B$125:$B$152</c:f>
              <c:numCache>
                <c:formatCode>0.00%</c:formatCode>
                <c:ptCount val="28"/>
                <c:pt idx="0">
                  <c:v>1.5E-3</c:v>
                </c:pt>
                <c:pt idx="1">
                  <c:v>1.4E-3</c:v>
                </c:pt>
                <c:pt idx="2">
                  <c:v>8.0000000000000004E-4</c:v>
                </c:pt>
                <c:pt idx="3">
                  <c:v>1.1000000000000001E-3</c:v>
                </c:pt>
                <c:pt idx="4">
                  <c:v>2.5000000000000001E-3</c:v>
                </c:pt>
                <c:pt idx="5">
                  <c:v>1.2999999999999999E-3</c:v>
                </c:pt>
                <c:pt idx="6">
                  <c:v>2.0999999999999999E-3</c:v>
                </c:pt>
                <c:pt idx="7">
                  <c:v>3.3E-3</c:v>
                </c:pt>
                <c:pt idx="8">
                  <c:v>1.6000000000000001E-3</c:v>
                </c:pt>
                <c:pt idx="9">
                  <c:v>2.2000000000000001E-3</c:v>
                </c:pt>
                <c:pt idx="10">
                  <c:v>3.0999999999999999E-3</c:v>
                </c:pt>
                <c:pt idx="11">
                  <c:v>3.0999999999999999E-3</c:v>
                </c:pt>
                <c:pt idx="12">
                  <c:v>2.7000000000000001E-3</c:v>
                </c:pt>
                <c:pt idx="13">
                  <c:v>2.8999999999999998E-3</c:v>
                </c:pt>
                <c:pt idx="14">
                  <c:v>2E-3</c:v>
                </c:pt>
                <c:pt idx="15">
                  <c:v>4.1000000000000003E-3</c:v>
                </c:pt>
                <c:pt idx="16">
                  <c:v>3.0000000000000001E-3</c:v>
                </c:pt>
                <c:pt idx="17">
                  <c:v>1.1999999999999999E-3</c:v>
                </c:pt>
                <c:pt idx="18">
                  <c:v>3.0000000000000001E-3</c:v>
                </c:pt>
                <c:pt idx="19">
                  <c:v>4.0000000000000001E-3</c:v>
                </c:pt>
                <c:pt idx="20">
                  <c:v>3.5000000000000001E-3</c:v>
                </c:pt>
                <c:pt idx="21">
                  <c:v>6.1000000000000004E-3</c:v>
                </c:pt>
                <c:pt idx="22">
                  <c:v>3.3999999999999998E-3</c:v>
                </c:pt>
                <c:pt idx="23">
                  <c:v>5.0000000000000001E-3</c:v>
                </c:pt>
                <c:pt idx="24">
                  <c:v>6.0000000000000001E-3</c:v>
                </c:pt>
                <c:pt idx="25">
                  <c:v>7.9000000000000008E-3</c:v>
                </c:pt>
                <c:pt idx="26">
                  <c:v>1.21E-2</c:v>
                </c:pt>
                <c:pt idx="27">
                  <c:v>1.5800000000000002E-2</c:v>
                </c:pt>
              </c:numCache>
            </c:numRef>
          </c:val>
          <c:extLst>
            <c:ext xmlns:c16="http://schemas.microsoft.com/office/drawing/2014/chart" uri="{C3380CC4-5D6E-409C-BE32-E72D297353CC}">
              <c16:uniqueId val="{00000000-15A6-42C5-8D81-81E43ADB6DA0}"/>
            </c:ext>
          </c:extLst>
        </c:ser>
        <c:ser>
          <c:idx val="1"/>
          <c:order val="1"/>
          <c:tx>
            <c:strRef>
              <c:f>'EC &amp; ECORYS 2021'!$C$124</c:f>
              <c:strCache>
                <c:ptCount val="1"/>
                <c:pt idx="0">
                  <c:v>% of GDP 2018</c:v>
                </c:pt>
              </c:strCache>
            </c:strRef>
          </c:tx>
          <c:spPr>
            <a:solidFill>
              <a:schemeClr val="accent1"/>
            </a:solidFill>
            <a:ln>
              <a:noFill/>
            </a:ln>
            <a:effectLst/>
          </c:spPr>
          <c:invertIfNegative val="0"/>
          <c:cat>
            <c:strRef>
              <c:f>'EC &amp; ECORYS 2021'!$A$125:$A$152</c:f>
              <c:strCache>
                <c:ptCount val="28"/>
                <c:pt idx="0">
                  <c:v>Hungary</c:v>
                </c:pt>
                <c:pt idx="1">
                  <c:v>Slovenia</c:v>
                </c:pt>
                <c:pt idx="2">
                  <c:v>Romania</c:v>
                </c:pt>
                <c:pt idx="3">
                  <c:v>Lithuania</c:v>
                </c:pt>
                <c:pt idx="4">
                  <c:v>Finland</c:v>
                </c:pt>
                <c:pt idx="5">
                  <c:v>Slovakia</c:v>
                </c:pt>
                <c:pt idx="6">
                  <c:v>Czech Republic</c:v>
                </c:pt>
                <c:pt idx="7">
                  <c:v>Latvia</c:v>
                </c:pt>
                <c:pt idx="8">
                  <c:v>Poland</c:v>
                </c:pt>
                <c:pt idx="9">
                  <c:v>Estonia</c:v>
                </c:pt>
                <c:pt idx="10">
                  <c:v>Sweden</c:v>
                </c:pt>
                <c:pt idx="11">
                  <c:v>Luxembourg</c:v>
                </c:pt>
                <c:pt idx="12">
                  <c:v>Bulgaria</c:v>
                </c:pt>
                <c:pt idx="13">
                  <c:v>Ireland</c:v>
                </c:pt>
                <c:pt idx="14">
                  <c:v>Italy</c:v>
                </c:pt>
                <c:pt idx="15">
                  <c:v>Croatia</c:v>
                </c:pt>
                <c:pt idx="16">
                  <c:v>Netherlands</c:v>
                </c:pt>
                <c:pt idx="17">
                  <c:v>Denmark</c:v>
                </c:pt>
                <c:pt idx="18">
                  <c:v>EU-27 (mean)</c:v>
                </c:pt>
                <c:pt idx="19">
                  <c:v>Spain</c:v>
                </c:pt>
                <c:pt idx="20">
                  <c:v>Germany</c:v>
                </c:pt>
                <c:pt idx="21">
                  <c:v>Belgium</c:v>
                </c:pt>
                <c:pt idx="22">
                  <c:v>Austria</c:v>
                </c:pt>
                <c:pt idx="23">
                  <c:v>France</c:v>
                </c:pt>
                <c:pt idx="24">
                  <c:v>Greece</c:v>
                </c:pt>
                <c:pt idx="25">
                  <c:v>Portugal</c:v>
                </c:pt>
                <c:pt idx="26">
                  <c:v>Cyprus</c:v>
                </c:pt>
                <c:pt idx="27">
                  <c:v>Malta</c:v>
                </c:pt>
              </c:strCache>
            </c:strRef>
          </c:cat>
          <c:val>
            <c:numRef>
              <c:f>'EC &amp; ECORYS 2021'!$C$125:$C$152</c:f>
              <c:numCache>
                <c:formatCode>0.00%</c:formatCode>
                <c:ptCount val="28"/>
                <c:pt idx="0">
                  <c:v>1.6000000000000001E-3</c:v>
                </c:pt>
                <c:pt idx="1">
                  <c:v>1.6999999999999999E-3</c:v>
                </c:pt>
                <c:pt idx="2">
                  <c:v>1.8E-3</c:v>
                </c:pt>
                <c:pt idx="3">
                  <c:v>2.0999999999999999E-3</c:v>
                </c:pt>
                <c:pt idx="4">
                  <c:v>2.3999999999999998E-3</c:v>
                </c:pt>
                <c:pt idx="5">
                  <c:v>3.0000000000000001E-3</c:v>
                </c:pt>
                <c:pt idx="6">
                  <c:v>3.7000000000000002E-3</c:v>
                </c:pt>
                <c:pt idx="7">
                  <c:v>3.8E-3</c:v>
                </c:pt>
                <c:pt idx="8">
                  <c:v>3.8E-3</c:v>
                </c:pt>
                <c:pt idx="9">
                  <c:v>3.8999999999999998E-3</c:v>
                </c:pt>
                <c:pt idx="10">
                  <c:v>4.1000000000000003E-3</c:v>
                </c:pt>
                <c:pt idx="11">
                  <c:v>4.1999999999999997E-3</c:v>
                </c:pt>
                <c:pt idx="12">
                  <c:v>4.3E-3</c:v>
                </c:pt>
                <c:pt idx="13">
                  <c:v>4.4000000000000003E-3</c:v>
                </c:pt>
                <c:pt idx="14">
                  <c:v>5.1999999999999998E-3</c:v>
                </c:pt>
                <c:pt idx="15">
                  <c:v>5.4000000000000003E-3</c:v>
                </c:pt>
                <c:pt idx="16">
                  <c:v>6.1000000000000004E-3</c:v>
                </c:pt>
                <c:pt idx="17">
                  <c:v>6.3E-3</c:v>
                </c:pt>
                <c:pt idx="18">
                  <c:v>6.6E-3</c:v>
                </c:pt>
                <c:pt idx="19">
                  <c:v>8.3999999999999995E-3</c:v>
                </c:pt>
                <c:pt idx="20">
                  <c:v>8.6E-3</c:v>
                </c:pt>
                <c:pt idx="21">
                  <c:v>9.4999999999999998E-3</c:v>
                </c:pt>
                <c:pt idx="22">
                  <c:v>1.01E-2</c:v>
                </c:pt>
                <c:pt idx="23">
                  <c:v>1.0699999999999999E-2</c:v>
                </c:pt>
                <c:pt idx="24">
                  <c:v>1.8499999999999999E-2</c:v>
                </c:pt>
                <c:pt idx="25">
                  <c:v>1.9599999999999999E-2</c:v>
                </c:pt>
                <c:pt idx="26">
                  <c:v>2.58E-2</c:v>
                </c:pt>
                <c:pt idx="27">
                  <c:v>2.9399999999999999E-2</c:v>
                </c:pt>
              </c:numCache>
            </c:numRef>
          </c:val>
          <c:extLst>
            <c:ext xmlns:c16="http://schemas.microsoft.com/office/drawing/2014/chart" uri="{C3380CC4-5D6E-409C-BE32-E72D297353CC}">
              <c16:uniqueId val="{00000001-15A6-42C5-8D81-81E43ADB6DA0}"/>
            </c:ext>
          </c:extLst>
        </c:ser>
        <c:dLbls>
          <c:showLegendKey val="0"/>
          <c:showVal val="0"/>
          <c:showCatName val="0"/>
          <c:showSerName val="0"/>
          <c:showPercent val="0"/>
          <c:showBubbleSize val="0"/>
        </c:dLbls>
        <c:gapWidth val="150"/>
        <c:axId val="1302169408"/>
        <c:axId val="1300420672"/>
      </c:barChart>
      <c:catAx>
        <c:axId val="1302169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300420672"/>
        <c:crosses val="autoZero"/>
        <c:auto val="1"/>
        <c:lblAlgn val="ctr"/>
        <c:lblOffset val="100"/>
        <c:noMultiLvlLbl val="0"/>
      </c:catAx>
      <c:valAx>
        <c:axId val="130042067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216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52854</xdr:colOff>
      <xdr:row>2</xdr:row>
      <xdr:rowOff>108749</xdr:rowOff>
    </xdr:from>
    <xdr:to>
      <xdr:col>15</xdr:col>
      <xdr:colOff>0</xdr:colOff>
      <xdr:row>24</xdr:row>
      <xdr:rowOff>28015</xdr:rowOff>
    </xdr:to>
    <xdr:graphicFrame macro="">
      <xdr:nvGraphicFramePr>
        <xdr:cNvPr id="3" name="Graphique 2">
          <a:extLst>
            <a:ext uri="{FF2B5EF4-FFF2-40B4-BE49-F238E27FC236}">
              <a16:creationId xmlns:a16="http://schemas.microsoft.com/office/drawing/2014/main" id="{76CE2394-77E2-42E4-A1B3-566EF0D53E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454022</xdr:colOff>
      <xdr:row>7</xdr:row>
      <xdr:rowOff>71438</xdr:rowOff>
    </xdr:from>
    <xdr:to>
      <xdr:col>27</xdr:col>
      <xdr:colOff>178593</xdr:colOff>
      <xdr:row>32</xdr:row>
      <xdr:rowOff>83344</xdr:rowOff>
    </xdr:to>
    <xdr:graphicFrame macro="">
      <xdr:nvGraphicFramePr>
        <xdr:cNvPr id="2" name="Diagramm 1">
          <a:extLst>
            <a:ext uri="{FF2B5EF4-FFF2-40B4-BE49-F238E27FC236}">
              <a16:creationId xmlns:a16="http://schemas.microsoft.com/office/drawing/2014/main" id="{2F36BD2D-69B5-44E8-8D64-753BC0A44D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215899</xdr:colOff>
      <xdr:row>3</xdr:row>
      <xdr:rowOff>60325</xdr:rowOff>
    </xdr:from>
    <xdr:to>
      <xdr:col>13</xdr:col>
      <xdr:colOff>581025</xdr:colOff>
      <xdr:row>21</xdr:row>
      <xdr:rowOff>85725</xdr:rowOff>
    </xdr:to>
    <xdr:graphicFrame macro="">
      <xdr:nvGraphicFramePr>
        <xdr:cNvPr id="8" name="Diagramm 7">
          <a:extLst>
            <a:ext uri="{FF2B5EF4-FFF2-40B4-BE49-F238E27FC236}">
              <a16:creationId xmlns:a16="http://schemas.microsoft.com/office/drawing/2014/main" id="{A431E3C2-445B-4ECE-AABE-F6BC93122C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317500</xdr:colOff>
      <xdr:row>34</xdr:row>
      <xdr:rowOff>112889</xdr:rowOff>
    </xdr:from>
    <xdr:to>
      <xdr:col>19</xdr:col>
      <xdr:colOff>402167</xdr:colOff>
      <xdr:row>53</xdr:row>
      <xdr:rowOff>49390</xdr:rowOff>
    </xdr:to>
    <xdr:graphicFrame macro="">
      <xdr:nvGraphicFramePr>
        <xdr:cNvPr id="2" name="Diagramm 1">
          <a:extLst>
            <a:ext uri="{FF2B5EF4-FFF2-40B4-BE49-F238E27FC236}">
              <a16:creationId xmlns:a16="http://schemas.microsoft.com/office/drawing/2014/main" id="{930C1F98-BF2B-4F1C-AB14-810C1B449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60</xdr:row>
      <xdr:rowOff>0</xdr:rowOff>
    </xdr:from>
    <xdr:to>
      <xdr:col>16</xdr:col>
      <xdr:colOff>84667</xdr:colOff>
      <xdr:row>86</xdr:row>
      <xdr:rowOff>63500</xdr:rowOff>
    </xdr:to>
    <xdr:graphicFrame macro="">
      <xdr:nvGraphicFramePr>
        <xdr:cNvPr id="3" name="Diagramm 2">
          <a:extLst>
            <a:ext uri="{FF2B5EF4-FFF2-40B4-BE49-F238E27FC236}">
              <a16:creationId xmlns:a16="http://schemas.microsoft.com/office/drawing/2014/main" id="{F3EB6FA9-A5F5-463F-BCA4-9799306AE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345723</xdr:colOff>
      <xdr:row>68</xdr:row>
      <xdr:rowOff>103011</xdr:rowOff>
    </xdr:from>
    <xdr:to>
      <xdr:col>5</xdr:col>
      <xdr:colOff>282223</xdr:colOff>
      <xdr:row>83</xdr:row>
      <xdr:rowOff>94544</xdr:rowOff>
    </xdr:to>
    <xdr:graphicFrame macro="">
      <xdr:nvGraphicFramePr>
        <xdr:cNvPr id="4" name="Diagramm 3">
          <a:extLst>
            <a:ext uri="{FF2B5EF4-FFF2-40B4-BE49-F238E27FC236}">
              <a16:creationId xmlns:a16="http://schemas.microsoft.com/office/drawing/2014/main" id="{DFA25192-63A0-4301-BE63-19D8DB60C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717178</xdr:colOff>
      <xdr:row>123</xdr:row>
      <xdr:rowOff>6722</xdr:rowOff>
    </xdr:from>
    <xdr:to>
      <xdr:col>13</xdr:col>
      <xdr:colOff>78442</xdr:colOff>
      <xdr:row>153</xdr:row>
      <xdr:rowOff>145676</xdr:rowOff>
    </xdr:to>
    <xdr:graphicFrame macro="">
      <xdr:nvGraphicFramePr>
        <xdr:cNvPr id="2" name="Graphique 1">
          <a:extLst>
            <a:ext uri="{FF2B5EF4-FFF2-40B4-BE49-F238E27FC236}">
              <a16:creationId xmlns:a16="http://schemas.microsoft.com/office/drawing/2014/main" id="{2E52DB70-26DD-489D-9CFE-82A1B48A46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dar/Desktop/EU%20Tax%20Observatory/repository/Data/Data/20210408_Offshore%20weal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llegrini et al. Table 4.6"/>
      <sheetName val="Pellegrini et al. Table 4.5"/>
      <sheetName val="Pellegrini et al. Table C.1"/>
      <sheetName val="Tabelle2"/>
      <sheetName val="Zucman 2014"/>
      <sheetName val="Figures_a"/>
    </sheetNames>
    <sheetDataSet>
      <sheetData sheetId="0"/>
      <sheetData sheetId="1">
        <row r="14">
          <cell r="D14">
            <v>35</v>
          </cell>
        </row>
        <row r="26">
          <cell r="D26">
            <v>2.6</v>
          </cell>
        </row>
      </sheetData>
      <sheetData sheetId="2"/>
      <sheetData sheetId="3"/>
      <sheetData sheetId="4">
        <row r="13">
          <cell r="B13">
            <v>7600</v>
          </cell>
          <cell r="D13">
            <v>190</v>
          </cell>
        </row>
      </sheetData>
      <sheetData sheetId="5"/>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4" xr16:uid="{04300FE3-F888-40CD-9C97-ECCCE92EACC5}" autoFormatId="16" applyNumberFormats="0" applyBorderFormats="0" applyFontFormats="0" applyPatternFormats="0" applyAlignmentFormats="0" applyWidthHeightFormats="0">
  <queryTableRefresh nextId="9">
    <queryTableFields count="7">
      <queryTableField id="1" name="Country" tableColumnId="1"/>
      <queryTableField id="2" name="Share_of_global_offshore_wealth_owned_by_citizens_of_country" tableColumnId="2"/>
      <queryTableField id="3" name="Offshore_wealth_owned_by_citizens_of_country_(USD_billion)" tableColumnId="3"/>
      <queryTableField id="4" name="Offshore_wealth_owned_by_citizens_of_country_(%_of_GDP)" tableColumnId="4"/>
      <queryTableField id="5" name="Tax_revenue_loss:_Offshore_wealth_(USD_million)" tableColumnId="5"/>
      <queryTableField id="6" name="Share_of_global_tax_loss_inflicted_by_country" tableColumnId="6"/>
      <queryTableField id="7" name="Tax_loss_inflicted_on_other_countries_(USD_million)" tableColumnId="7"/>
    </queryTableFields>
    <queryTableDeletedFields count="1">
      <deletedField name="Column1"/>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nnéesExternes_1" connectionId="2" xr16:uid="{A0549BC6-DBDF-47A8-AFB0-2040CB2594B5}" autoFormatId="16" applyNumberFormats="0" applyBorderFormats="0" applyFontFormats="0" applyPatternFormats="0" applyAlignmentFormats="0" applyWidthHeightFormats="0">
  <queryTableRefresh nextId="8">
    <queryTableFields count="7">
      <queryTableField id="1" name="XX" tableColumnId="1"/>
      <queryTableField id="2" name="2004-2018(averageEURbillion)" tableColumnId="2"/>
      <queryTableField id="3" name="%ofEU-27" tableColumnId="3"/>
      <queryTableField id="4" name="%ofGDP" tableColumnId="4"/>
      <queryTableField id="5" name="2018(EURbillion)" tableColumnId="5"/>
      <queryTableField id="6" name="%ofEU–27" tableColumnId="6"/>
      <queryTableField id="7" name="%ofGDP_1" tableColumnId="7"/>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0F6968-0EC5-4974-AEAE-B4F7DE9D27F2}" name="Offshore_wealth__2" displayName="Offshore_wealth__2" ref="A6:G230" tableType="queryTable" totalsRowShown="0">
  <autoFilter ref="A6:G230" xr:uid="{054C84AB-378F-4946-A887-41A38637A0B6}"/>
  <tableColumns count="7">
    <tableColumn id="1" xr3:uid="{568849FC-1807-4C9E-B83E-20DBB069F1BB}" uniqueName="1" name="Country" queryTableFieldId="1" dataDxfId="13"/>
    <tableColumn id="2" xr3:uid="{82F689D7-EB5C-42F7-AFDE-318B82EEB898}" uniqueName="2" name="Share_of_global_offshore_wealth_owned_by_citizens_of_country" queryTableFieldId="2"/>
    <tableColumn id="3" xr3:uid="{314560A7-D65B-4201-B372-F8393A2EFA30}" uniqueName="3" name="Offshore wealth (USD bn)" queryTableFieldId="3"/>
    <tableColumn id="4" xr3:uid="{8D5FE0AC-9BA9-4A50-B0AF-F9C40F654390}" uniqueName="4" name="Offshore wealth (% GDP)" queryTableFieldId="4"/>
    <tableColumn id="5" xr3:uid="{72183504-18EA-4843-B31D-7ED7F522FB8A}" uniqueName="5" name="Tax revenue loss: Offshore wealth (USD million)" queryTableFieldId="5" dataDxfId="12"/>
    <tableColumn id="6" xr3:uid="{70EE8FED-C81E-48A4-BD9B-E2DF67464BB0}" uniqueName="6" name="Share_of_global_tax_loss_inflicted_by_country" queryTableFieldId="6"/>
    <tableColumn id="7" xr3:uid="{F7ABF7CB-F8AF-4CE8-AAD6-7DFF672639BE}" uniqueName="7" name="Tax_loss_inflicted_on_other_countries_(USD_million)" queryTableFieldId="7"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903892-8A5F-4CA9-9232-6AC6D79CA0FE}" name="International_tax_evasion_by_Member_State4" displayName="International_tax_evasion_by_Member_State4" ref="A86:G118" tableType="queryTable" totalsRowShown="0" headerRowDxfId="10" headerRowBorderDxfId="9" tableBorderDxfId="8" totalsRowBorderDxfId="7">
  <tableColumns count="7">
    <tableColumn id="1" xr3:uid="{9F191780-C744-4A13-9560-64886EBC19BB}" uniqueName="1" name="Member states" queryTableFieldId="1" dataDxfId="6"/>
    <tableColumn id="2" xr3:uid="{D58409F8-2B40-45C8-B0B2-BDE93BD4C2BD}" uniqueName="2" name="2004-2018 (average EUR billion)" queryTableFieldId="2" dataDxfId="5"/>
    <tableColumn id="3" xr3:uid="{2E5F0D9D-F061-42F0-9D01-1BF05B000ECC}" uniqueName="3" name="% of EU-27" queryTableFieldId="3" dataDxfId="4"/>
    <tableColumn id="4" xr3:uid="{C19A096B-E713-495D-B504-F0077EEE7114}" uniqueName="4" name="% of GDP (average)" queryTableFieldId="4" dataDxfId="3"/>
    <tableColumn id="5" xr3:uid="{08BADDCC-6D15-4D77-90B2-5AD5017D4640}" uniqueName="5" name="2018 (EUR billion)" queryTableFieldId="5" dataDxfId="2"/>
    <tableColumn id="6" xr3:uid="{8D2F7FB6-3CF0-4A5A-95AF-14305DA57585}" uniqueName="6" name="% of EU–27" queryTableFieldId="6" dataDxfId="1"/>
    <tableColumn id="7" xr3:uid="{B8CF8B4D-FCDF-4330-A2D0-609CFF774460}" uniqueName="7" name="% of GDP 2018" queryTableFieldId="7" dataDxfId="0"/>
  </tableColumns>
  <tableStyleInfo name="TableStyleMedium7"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bancaditalia.it/pubblicazioni/qef/2016-0367/QEF_367.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abriel-zucman.eu/offshor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gabriel-zucman.eu/offshor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image-src.bcg.com/Images/BCG-Transforming-the-Client-Experience-June-2017_2_tcm9-161685.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c.europa.eu/taxation_customs/sites/taxation/files/2019-taxation-papers-76.pdf"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ec.europa.eu/taxation_customs/sites/taxation/files/2019-taxation-papers-76.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ec.europa.eu/taxation_customs/sites/taxation/files/2019-taxation-papers-76.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axjustice.net/reports/the-state-of-tax-justice-2020/"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hyperlink" Target="https://taxjustice.net/reports/the-state-of-tax-justice-2021/"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s://op.europa.eu/en/publication-detail/-/publication/0f2b8b13-f65f-11eb-9037-01aa75ed71a1/language-en/format-PDF/source-226125453"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imf.org/en/Publications/FM/Issues/2018/04/06/fiscal-monitor-april-2018"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gabriel-zucman.eu/files/Zucman2017LivreTableauxGraphiques.xlsx" TargetMode="External"/><Relationship Id="rId2" Type="http://schemas.openxmlformats.org/officeDocument/2006/relationships/hyperlink" Target="https://personal.vanguard.com/us/funds/tools/benchmarkreturns" TargetMode="External"/><Relationship Id="rId1" Type="http://schemas.openxmlformats.org/officeDocument/2006/relationships/hyperlink" Target="https://files.taxfoundation.org/legacy/docs/TaxFoundation_FF458.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hyperlink" Target="https://www.bancaditalia.it/pubblicazioni/qef/2016-0367/QEF_3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E734-1E0C-46EE-977A-0F9609F68C24}">
  <sheetPr>
    <tabColor theme="5" tint="0.79998168889431442"/>
  </sheetPr>
  <dimension ref="D2:G13"/>
  <sheetViews>
    <sheetView showGridLines="0" zoomScaleNormal="100" workbookViewId="0">
      <selection activeCell="F29" sqref="F29"/>
    </sheetView>
  </sheetViews>
  <sheetFormatPr baseColWidth="10" defaultRowHeight="14.5"/>
  <cols>
    <col min="1" max="3" width="3.90625" customWidth="1"/>
    <col min="4" max="4" width="27.08984375" customWidth="1"/>
    <col min="5" max="5" width="13.90625" customWidth="1"/>
    <col min="6" max="6" width="28.90625" customWidth="1"/>
    <col min="7" max="7" width="57.08984375" customWidth="1"/>
  </cols>
  <sheetData>
    <row r="2" spans="4:7" ht="21">
      <c r="D2" s="376" t="s">
        <v>596</v>
      </c>
      <c r="E2" s="376"/>
      <c r="F2" s="376"/>
      <c r="G2" s="376"/>
    </row>
    <row r="4" spans="4:7">
      <c r="D4" s="116" t="s">
        <v>597</v>
      </c>
      <c r="E4" s="117" t="s">
        <v>598</v>
      </c>
      <c r="F4" s="126" t="s">
        <v>602</v>
      </c>
      <c r="G4" s="118" t="s">
        <v>599</v>
      </c>
    </row>
    <row r="5" spans="4:7" ht="25.5" customHeight="1">
      <c r="D5" s="119" t="s">
        <v>601</v>
      </c>
      <c r="E5" s="120">
        <v>2017</v>
      </c>
      <c r="F5" s="123" t="s">
        <v>609</v>
      </c>
      <c r="G5" s="124" t="s">
        <v>605</v>
      </c>
    </row>
    <row r="6" spans="4:7" ht="39.5">
      <c r="D6" s="121" t="s">
        <v>225</v>
      </c>
      <c r="E6" s="122">
        <v>2016</v>
      </c>
      <c r="F6" s="125" t="s">
        <v>615</v>
      </c>
      <c r="G6" s="128" t="s">
        <v>610</v>
      </c>
    </row>
    <row r="7" spans="4:7" ht="26.5">
      <c r="D7" s="121" t="s">
        <v>606</v>
      </c>
      <c r="E7" s="122">
        <v>2017</v>
      </c>
      <c r="F7" s="127" t="s">
        <v>607</v>
      </c>
      <c r="G7" s="128" t="s">
        <v>608</v>
      </c>
    </row>
    <row r="8" spans="4:7">
      <c r="D8" s="121" t="s">
        <v>603</v>
      </c>
      <c r="E8" s="122">
        <v>2019</v>
      </c>
      <c r="F8" s="127" t="s">
        <v>604</v>
      </c>
      <c r="G8" s="129" t="s">
        <v>611</v>
      </c>
    </row>
    <row r="9" spans="4:7">
      <c r="D9" s="121" t="s">
        <v>976</v>
      </c>
      <c r="E9" s="122">
        <v>2020</v>
      </c>
      <c r="F9" s="127" t="s">
        <v>607</v>
      </c>
      <c r="G9" s="129" t="s">
        <v>612</v>
      </c>
    </row>
    <row r="10" spans="4:7">
      <c r="D10" s="121" t="s">
        <v>613</v>
      </c>
      <c r="E10" s="122">
        <v>2018</v>
      </c>
      <c r="F10" s="127" t="s">
        <v>649</v>
      </c>
      <c r="G10" s="129" t="s">
        <v>648</v>
      </c>
    </row>
    <row r="11" spans="4:7">
      <c r="D11" s="121" t="s">
        <v>614</v>
      </c>
      <c r="E11" s="265">
        <v>2018</v>
      </c>
      <c r="F11" s="266" t="s">
        <v>600</v>
      </c>
      <c r="G11" s="267" t="s">
        <v>650</v>
      </c>
    </row>
    <row r="12" spans="4:7">
      <c r="D12" s="264" t="s">
        <v>975</v>
      </c>
      <c r="E12" s="371">
        <v>2021</v>
      </c>
      <c r="F12" s="127" t="s">
        <v>604</v>
      </c>
      <c r="G12" s="372" t="s">
        <v>678</v>
      </c>
    </row>
    <row r="13" spans="4:7">
      <c r="D13" s="374" t="s">
        <v>976</v>
      </c>
      <c r="E13" s="268">
        <v>2021</v>
      </c>
      <c r="F13" s="373" t="s">
        <v>607</v>
      </c>
      <c r="G13" s="375" t="s">
        <v>977</v>
      </c>
    </row>
  </sheetData>
  <mergeCells count="1">
    <mergeCell ref="D2:G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A126C-40CD-4DBA-9369-5D4624CB5BC8}">
  <dimension ref="B2:L67"/>
  <sheetViews>
    <sheetView topLeftCell="A4" zoomScale="60" zoomScaleNormal="60" workbookViewId="0">
      <selection activeCell="O12" sqref="O12"/>
    </sheetView>
  </sheetViews>
  <sheetFormatPr baseColWidth="10" defaultRowHeight="14.5"/>
  <cols>
    <col min="1" max="1" width="5.08984375" customWidth="1"/>
    <col min="2" max="2" width="20.453125" customWidth="1"/>
  </cols>
  <sheetData>
    <row r="2" spans="2:12" ht="21">
      <c r="B2" s="189" t="s">
        <v>627</v>
      </c>
    </row>
    <row r="3" spans="2:12">
      <c r="B3" t="s">
        <v>629</v>
      </c>
      <c r="C3" s="199" t="s">
        <v>626</v>
      </c>
    </row>
    <row r="4" spans="2:12" ht="15.5">
      <c r="B4" s="17" t="s">
        <v>206</v>
      </c>
    </row>
    <row r="6" spans="2:12" ht="43.5">
      <c r="B6" s="240"/>
      <c r="C6" s="240"/>
      <c r="D6" s="242" t="s">
        <v>207</v>
      </c>
      <c r="E6" s="242" t="s">
        <v>208</v>
      </c>
      <c r="F6" s="242" t="s">
        <v>209</v>
      </c>
      <c r="G6" s="242" t="s">
        <v>210</v>
      </c>
      <c r="H6" s="242" t="s">
        <v>211</v>
      </c>
      <c r="I6" s="242" t="s">
        <v>212</v>
      </c>
      <c r="J6" s="242" t="s">
        <v>213</v>
      </c>
      <c r="K6" s="242" t="s">
        <v>214</v>
      </c>
      <c r="L6" s="20"/>
    </row>
    <row r="7" spans="2:12" ht="39.9" customHeight="1">
      <c r="B7" s="402" t="s">
        <v>215</v>
      </c>
      <c r="C7" s="21" t="s">
        <v>216</v>
      </c>
      <c r="D7" s="22">
        <v>1016</v>
      </c>
      <c r="E7" s="22">
        <v>1127</v>
      </c>
      <c r="F7" s="22">
        <v>1072</v>
      </c>
      <c r="G7" s="22">
        <v>2543</v>
      </c>
      <c r="H7" s="22">
        <v>2543</v>
      </c>
      <c r="I7" s="256"/>
      <c r="J7" s="256"/>
      <c r="K7" s="257"/>
    </row>
    <row r="8" spans="2:12" ht="26">
      <c r="B8" s="403"/>
      <c r="C8" s="21" t="s">
        <v>217</v>
      </c>
      <c r="D8" s="21">
        <v>615</v>
      </c>
      <c r="E8" s="21">
        <v>636</v>
      </c>
      <c r="F8" s="21">
        <v>625</v>
      </c>
      <c r="G8" s="22">
        <v>1486</v>
      </c>
      <c r="H8" s="22">
        <v>1486</v>
      </c>
      <c r="I8" s="256"/>
      <c r="J8" s="256"/>
      <c r="K8" s="257"/>
    </row>
    <row r="9" spans="2:12">
      <c r="B9" s="403"/>
      <c r="C9" s="21" t="s">
        <v>218</v>
      </c>
      <c r="D9" s="21">
        <v>234</v>
      </c>
      <c r="E9" s="21">
        <v>643</v>
      </c>
      <c r="F9" s="21">
        <v>416</v>
      </c>
      <c r="G9" s="22">
        <v>2692</v>
      </c>
      <c r="H9" s="21">
        <v>907</v>
      </c>
      <c r="I9" s="258"/>
      <c r="J9" s="256"/>
      <c r="K9" s="256"/>
      <c r="L9" s="23"/>
    </row>
    <row r="10" spans="2:12">
      <c r="B10" s="403"/>
      <c r="C10" s="24" t="s">
        <v>219</v>
      </c>
      <c r="D10" s="25">
        <v>1866</v>
      </c>
      <c r="E10" s="25">
        <v>2406</v>
      </c>
      <c r="F10" s="25">
        <v>2113</v>
      </c>
      <c r="G10" s="25">
        <v>6721</v>
      </c>
      <c r="H10" s="25">
        <v>4936</v>
      </c>
      <c r="I10" s="259"/>
      <c r="J10" s="259"/>
      <c r="K10" s="259"/>
      <c r="L10" s="23"/>
    </row>
    <row r="11" spans="2:12" ht="26">
      <c r="B11" s="404"/>
      <c r="C11" s="26" t="s">
        <v>220</v>
      </c>
      <c r="D11" s="27">
        <v>3.9E-2</v>
      </c>
      <c r="E11" s="27">
        <v>0.05</v>
      </c>
      <c r="F11" s="27">
        <v>4.3999999999999997E-2</v>
      </c>
      <c r="G11" s="27">
        <v>0.14000000000000001</v>
      </c>
      <c r="H11" s="27">
        <v>0.10299999999999999</v>
      </c>
      <c r="I11" s="260"/>
      <c r="J11" s="261"/>
      <c r="K11" s="261"/>
      <c r="L11" s="28"/>
    </row>
    <row r="12" spans="2:12" ht="36.9" customHeight="1">
      <c r="B12" s="405" t="s">
        <v>221</v>
      </c>
      <c r="C12" s="21" t="s">
        <v>216</v>
      </c>
      <c r="D12" s="21">
        <v>109</v>
      </c>
      <c r="E12" s="21">
        <v>193</v>
      </c>
      <c r="F12" s="21">
        <v>151</v>
      </c>
      <c r="G12" s="21">
        <v>471</v>
      </c>
      <c r="H12" s="21">
        <v>471</v>
      </c>
      <c r="I12" s="258"/>
      <c r="J12" s="258"/>
      <c r="K12" s="256"/>
      <c r="L12" s="23"/>
    </row>
    <row r="13" spans="2:12" ht="26">
      <c r="B13" s="406"/>
      <c r="C13" s="21" t="s">
        <v>217</v>
      </c>
      <c r="D13" s="21">
        <v>123</v>
      </c>
      <c r="E13" s="21">
        <v>139</v>
      </c>
      <c r="F13" s="21">
        <v>131</v>
      </c>
      <c r="G13" s="21">
        <v>409</v>
      </c>
      <c r="H13" s="21">
        <v>409</v>
      </c>
      <c r="I13" s="258"/>
      <c r="J13" s="258"/>
      <c r="K13" s="257"/>
    </row>
    <row r="14" spans="2:12">
      <c r="B14" s="406"/>
      <c r="C14" s="21" t="s">
        <v>222</v>
      </c>
      <c r="D14" s="21">
        <v>40</v>
      </c>
      <c r="E14" s="21">
        <v>107</v>
      </c>
      <c r="F14" s="21">
        <v>70</v>
      </c>
      <c r="G14" s="21">
        <v>770</v>
      </c>
      <c r="H14" s="21">
        <v>257</v>
      </c>
      <c r="I14" s="258"/>
      <c r="J14" s="258"/>
      <c r="K14" s="258"/>
      <c r="L14" s="29"/>
    </row>
    <row r="15" spans="2:12">
      <c r="B15" s="406"/>
      <c r="C15" s="24" t="s">
        <v>219</v>
      </c>
      <c r="D15" s="24">
        <v>273</v>
      </c>
      <c r="E15" s="24">
        <v>439</v>
      </c>
      <c r="F15" s="24">
        <v>353</v>
      </c>
      <c r="G15" s="25">
        <v>1650</v>
      </c>
      <c r="H15" s="25">
        <v>1137</v>
      </c>
      <c r="I15" s="262"/>
      <c r="J15" s="262"/>
      <c r="K15" s="262"/>
      <c r="L15" s="29"/>
    </row>
    <row r="16" spans="2:12" ht="39">
      <c r="B16" s="407"/>
      <c r="C16" s="26" t="s">
        <v>223</v>
      </c>
      <c r="D16" s="27">
        <v>0.01</v>
      </c>
      <c r="E16" s="27">
        <v>1.6E-2</v>
      </c>
      <c r="F16" s="27">
        <v>1.2999999999999999E-2</v>
      </c>
      <c r="G16" s="27">
        <v>6.2E-2</v>
      </c>
      <c r="H16" s="27">
        <v>4.2000000000000003E-2</v>
      </c>
      <c r="I16" s="260"/>
      <c r="J16" s="260"/>
      <c r="K16" s="260"/>
      <c r="L16" s="30"/>
    </row>
    <row r="17" spans="2:12" ht="26">
      <c r="B17" s="405" t="s">
        <v>219</v>
      </c>
      <c r="C17" s="21" t="s">
        <v>216</v>
      </c>
      <c r="D17" s="22">
        <v>1126</v>
      </c>
      <c r="E17" s="22">
        <v>1321</v>
      </c>
      <c r="F17" s="22">
        <v>1223</v>
      </c>
      <c r="G17" s="22">
        <v>3014</v>
      </c>
      <c r="H17" s="22">
        <v>3014</v>
      </c>
      <c r="I17" s="256"/>
      <c r="J17" s="256"/>
      <c r="K17" s="260"/>
      <c r="L17" s="30"/>
    </row>
    <row r="18" spans="2:12" ht="26">
      <c r="B18" s="406"/>
      <c r="C18" s="21" t="s">
        <v>217</v>
      </c>
      <c r="D18" s="21">
        <v>739</v>
      </c>
      <c r="E18" s="21">
        <v>774</v>
      </c>
      <c r="F18" s="21">
        <v>757</v>
      </c>
      <c r="G18" s="22">
        <v>1895</v>
      </c>
      <c r="H18" s="22">
        <v>1895</v>
      </c>
      <c r="I18" s="256"/>
      <c r="J18" s="256"/>
      <c r="K18" s="260"/>
      <c r="L18" s="30"/>
    </row>
    <row r="19" spans="2:12">
      <c r="B19" s="406"/>
      <c r="C19" s="21" t="s">
        <v>218</v>
      </c>
      <c r="D19" s="21">
        <v>275</v>
      </c>
      <c r="E19" s="21">
        <v>750</v>
      </c>
      <c r="F19" s="21">
        <v>486</v>
      </c>
      <c r="G19" s="22">
        <v>3462</v>
      </c>
      <c r="H19" s="22">
        <v>1164</v>
      </c>
      <c r="I19" s="258"/>
      <c r="J19" s="258"/>
      <c r="K19" s="256"/>
      <c r="L19" s="30"/>
    </row>
    <row r="20" spans="2:12">
      <c r="B20" s="406"/>
      <c r="C20" s="21" t="s">
        <v>219</v>
      </c>
      <c r="D20" s="25">
        <v>2139</v>
      </c>
      <c r="E20" s="25">
        <v>2845</v>
      </c>
      <c r="F20" s="25">
        <v>2466</v>
      </c>
      <c r="G20" s="25">
        <v>8371</v>
      </c>
      <c r="H20" s="25">
        <v>6073</v>
      </c>
      <c r="I20" s="259"/>
      <c r="J20" s="259"/>
      <c r="K20" s="259"/>
      <c r="L20" s="30"/>
    </row>
    <row r="21" spans="2:12" ht="39">
      <c r="B21" s="407"/>
      <c r="C21" s="43" t="s">
        <v>319</v>
      </c>
      <c r="D21" s="45">
        <v>2.9000000000000001E-2</v>
      </c>
      <c r="E21" s="45">
        <v>3.7999999999999999E-2</v>
      </c>
      <c r="F21" s="45">
        <v>3.3000000000000002E-2</v>
      </c>
      <c r="G21" s="45">
        <v>0.112</v>
      </c>
      <c r="H21" s="45">
        <v>8.1000000000000003E-2</v>
      </c>
      <c r="I21" s="263"/>
      <c r="J21" s="263"/>
      <c r="K21" s="263"/>
      <c r="L21" s="30"/>
    </row>
    <row r="22" spans="2:12">
      <c r="B22" s="94"/>
      <c r="D22" s="97">
        <f>D21*NGDPD!I233</f>
        <v>2235.4398570000003</v>
      </c>
      <c r="I22" s="36"/>
      <c r="K22" s="96"/>
      <c r="L22" s="30"/>
    </row>
    <row r="23" spans="2:12">
      <c r="B23" s="94"/>
      <c r="C23" s="95"/>
      <c r="D23" s="96"/>
      <c r="E23" s="96"/>
      <c r="F23" s="96"/>
      <c r="G23" s="96"/>
      <c r="H23" s="96"/>
      <c r="I23" s="96"/>
      <c r="J23" s="96"/>
      <c r="K23" s="96"/>
      <c r="L23" s="30"/>
    </row>
    <row r="27" spans="2:12">
      <c r="B27" s="31" t="s">
        <v>224</v>
      </c>
      <c r="C27" s="32" t="s">
        <v>225</v>
      </c>
      <c r="D27" s="32"/>
      <c r="E27" s="32"/>
      <c r="F27" s="32"/>
      <c r="G27" s="33"/>
    </row>
    <row r="28" spans="2:12">
      <c r="B28" s="34"/>
      <c r="C28" t="s">
        <v>226</v>
      </c>
      <c r="D28" t="s">
        <v>227</v>
      </c>
      <c r="E28" t="s">
        <v>228</v>
      </c>
      <c r="F28" t="s">
        <v>229</v>
      </c>
      <c r="G28" s="35" t="s">
        <v>230</v>
      </c>
    </row>
    <row r="29" spans="2:12">
      <c r="B29" s="34" t="s">
        <v>231</v>
      </c>
      <c r="C29" s="36">
        <f>I10</f>
        <v>0</v>
      </c>
      <c r="D29">
        <f>'[1]Pellegrini et al. Table 4.5'!D14</f>
        <v>35</v>
      </c>
      <c r="E29" s="36">
        <f>F10</f>
        <v>2113</v>
      </c>
      <c r="F29" s="37">
        <f>I11</f>
        <v>0</v>
      </c>
      <c r="G29" s="38">
        <f>F11</f>
        <v>4.3999999999999997E-2</v>
      </c>
    </row>
    <row r="30" spans="2:12">
      <c r="B30" s="34" t="s">
        <v>232</v>
      </c>
      <c r="C30">
        <f>I15</f>
        <v>0</v>
      </c>
      <c r="D30">
        <f>'[1]Pellegrini et al. Table 4.5'!D26</f>
        <v>2.6</v>
      </c>
      <c r="E30">
        <f>F15</f>
        <v>353</v>
      </c>
      <c r="F30" s="37">
        <f>I16</f>
        <v>0</v>
      </c>
      <c r="G30" s="38">
        <f>F16</f>
        <v>1.2999999999999999E-2</v>
      </c>
    </row>
    <row r="31" spans="2:12">
      <c r="B31" s="39" t="s">
        <v>219</v>
      </c>
      <c r="C31" s="52">
        <f>SUM(C29:C30)</f>
        <v>0</v>
      </c>
      <c r="D31" s="93">
        <f>SUM(D29:D30)</f>
        <v>37.6</v>
      </c>
      <c r="E31" s="93">
        <f>SUM(E29:E30)</f>
        <v>2466</v>
      </c>
      <c r="F31" s="40">
        <f>'[1]Zucman 2014'!B13</f>
        <v>7600</v>
      </c>
      <c r="G31" s="41">
        <f>'[1]Zucman 2014'!D13</f>
        <v>190</v>
      </c>
    </row>
    <row r="32" spans="2:12">
      <c r="C32" s="36"/>
    </row>
    <row r="36" spans="2:12">
      <c r="B36" s="42" t="s">
        <v>233</v>
      </c>
    </row>
    <row r="37" spans="2:12">
      <c r="B37" s="18"/>
      <c r="C37" s="408" t="s">
        <v>234</v>
      </c>
      <c r="D37" s="408"/>
      <c r="E37" s="408"/>
      <c r="F37" s="408"/>
      <c r="G37" s="408"/>
      <c r="H37" s="408" t="s">
        <v>235</v>
      </c>
      <c r="I37" s="408"/>
      <c r="J37" s="408"/>
      <c r="K37" s="408"/>
      <c r="L37" s="408"/>
    </row>
    <row r="38" spans="2:12" ht="39">
      <c r="B38" s="18"/>
      <c r="C38" s="21" t="s">
        <v>216</v>
      </c>
      <c r="D38" s="21" t="s">
        <v>217</v>
      </c>
      <c r="E38" s="21" t="s">
        <v>218</v>
      </c>
      <c r="F38" s="21" t="s">
        <v>219</v>
      </c>
      <c r="G38" s="43" t="s">
        <v>220</v>
      </c>
      <c r="H38" s="21" t="s">
        <v>216</v>
      </c>
      <c r="I38" s="21" t="s">
        <v>217</v>
      </c>
      <c r="J38" s="21" t="s">
        <v>222</v>
      </c>
      <c r="K38" s="21" t="s">
        <v>219</v>
      </c>
      <c r="L38" s="43" t="s">
        <v>223</v>
      </c>
    </row>
    <row r="39" spans="2:12" ht="39.5">
      <c r="B39" s="19" t="s">
        <v>207</v>
      </c>
      <c r="C39" s="44">
        <v>1016</v>
      </c>
      <c r="D39" s="44">
        <v>615</v>
      </c>
      <c r="E39" s="44">
        <v>234</v>
      </c>
      <c r="F39" s="22">
        <v>1866</v>
      </c>
      <c r="G39" s="45">
        <v>3.9E-2</v>
      </c>
      <c r="H39" s="21">
        <v>109</v>
      </c>
      <c r="I39" s="21">
        <v>123</v>
      </c>
      <c r="J39" s="21">
        <v>40</v>
      </c>
      <c r="K39" s="21">
        <v>273</v>
      </c>
      <c r="L39" s="45">
        <v>0.01</v>
      </c>
    </row>
    <row r="40" spans="2:12" ht="39.5">
      <c r="B40" s="19" t="s">
        <v>208</v>
      </c>
      <c r="C40" s="44">
        <v>1127</v>
      </c>
      <c r="D40" s="44">
        <v>636</v>
      </c>
      <c r="E40" s="44">
        <v>643</v>
      </c>
      <c r="F40" s="22">
        <v>2406</v>
      </c>
      <c r="G40" s="45">
        <v>0.05</v>
      </c>
      <c r="H40" s="21">
        <v>193</v>
      </c>
      <c r="I40" s="21">
        <v>139</v>
      </c>
      <c r="J40" s="21">
        <v>107</v>
      </c>
      <c r="K40" s="21">
        <v>439</v>
      </c>
      <c r="L40" s="45">
        <v>1.6E-2</v>
      </c>
    </row>
    <row r="41" spans="2:12" ht="39.5">
      <c r="B41" s="19" t="s">
        <v>209</v>
      </c>
      <c r="C41" s="44">
        <v>1072</v>
      </c>
      <c r="D41" s="44">
        <v>625</v>
      </c>
      <c r="E41" s="44">
        <v>416</v>
      </c>
      <c r="F41" s="22">
        <v>2113</v>
      </c>
      <c r="G41" s="45">
        <v>4.3999999999999997E-2</v>
      </c>
      <c r="H41" s="21">
        <v>151</v>
      </c>
      <c r="I41" s="21">
        <v>131</v>
      </c>
      <c r="J41" s="21">
        <v>70</v>
      </c>
      <c r="K41" s="21">
        <v>353</v>
      </c>
      <c r="L41" s="45">
        <v>1.2999999999999999E-2</v>
      </c>
    </row>
    <row r="45" spans="2:12">
      <c r="F45" s="46"/>
      <c r="G45" s="46"/>
      <c r="H45" s="46"/>
    </row>
    <row r="46" spans="2:12">
      <c r="F46" s="46"/>
      <c r="G46" s="46"/>
      <c r="H46" s="46"/>
    </row>
    <row r="47" spans="2:12">
      <c r="F47" s="46"/>
      <c r="G47" s="46"/>
      <c r="H47" s="46"/>
    </row>
    <row r="48" spans="2:12">
      <c r="G48" s="47"/>
      <c r="H48" s="46"/>
    </row>
    <row r="49" spans="2:8">
      <c r="G49" s="47"/>
      <c r="H49" s="46"/>
    </row>
    <row r="50" spans="2:8">
      <c r="G50" s="47"/>
      <c r="H50" s="46"/>
    </row>
    <row r="51" spans="2:8">
      <c r="G51" s="47"/>
      <c r="H51" s="46"/>
    </row>
    <row r="52" spans="2:8">
      <c r="G52" s="47"/>
      <c r="H52" s="46"/>
    </row>
    <row r="53" spans="2:8">
      <c r="G53" s="47"/>
      <c r="H53" s="46"/>
    </row>
    <row r="55" spans="2:8">
      <c r="B55" s="42" t="s">
        <v>236</v>
      </c>
    </row>
    <row r="56" spans="2:8">
      <c r="B56" s="48"/>
      <c r="C56" s="48" t="s">
        <v>234</v>
      </c>
      <c r="D56" s="48"/>
      <c r="E56" s="48"/>
      <c r="F56" s="48" t="s">
        <v>235</v>
      </c>
      <c r="G56" s="48"/>
      <c r="H56" s="48"/>
    </row>
    <row r="57" spans="2:8">
      <c r="B57" s="48"/>
      <c r="C57" s="48" t="s">
        <v>231</v>
      </c>
      <c r="D57" s="48"/>
      <c r="E57" s="48"/>
      <c r="F57" s="48" t="s">
        <v>237</v>
      </c>
      <c r="G57" s="48"/>
      <c r="H57" s="48"/>
    </row>
    <row r="58" spans="2:8">
      <c r="B58" s="48"/>
      <c r="C58" s="48" t="s">
        <v>216</v>
      </c>
      <c r="D58" s="48" t="s">
        <v>217</v>
      </c>
      <c r="E58" s="48" t="s">
        <v>218</v>
      </c>
      <c r="F58" s="48" t="s">
        <v>238</v>
      </c>
      <c r="G58" s="48" t="s">
        <v>239</v>
      </c>
      <c r="H58" s="48" t="s">
        <v>218</v>
      </c>
    </row>
    <row r="59" spans="2:8">
      <c r="B59" s="48" t="s">
        <v>207</v>
      </c>
      <c r="C59" s="48">
        <v>1016</v>
      </c>
      <c r="D59" s="48">
        <v>615</v>
      </c>
      <c r="E59" s="48">
        <v>234</v>
      </c>
      <c r="F59" s="48">
        <v>109</v>
      </c>
      <c r="G59" s="48">
        <v>123</v>
      </c>
      <c r="H59" s="48">
        <v>40</v>
      </c>
    </row>
    <row r="60" spans="2:8">
      <c r="B60" s="48" t="s">
        <v>208</v>
      </c>
      <c r="C60" s="48">
        <v>1127</v>
      </c>
      <c r="D60" s="48">
        <v>636</v>
      </c>
      <c r="E60" s="48">
        <v>643</v>
      </c>
      <c r="F60" s="48">
        <v>193</v>
      </c>
      <c r="G60" s="48">
        <v>139</v>
      </c>
      <c r="H60" s="48">
        <v>107</v>
      </c>
    </row>
    <row r="61" spans="2:8">
      <c r="B61" s="48" t="s">
        <v>209</v>
      </c>
      <c r="C61" s="48">
        <v>1072</v>
      </c>
      <c r="D61" s="48">
        <v>625</v>
      </c>
      <c r="E61" s="48">
        <v>416</v>
      </c>
      <c r="F61" s="48">
        <v>151</v>
      </c>
      <c r="G61" s="48">
        <v>131</v>
      </c>
      <c r="H61" s="48">
        <v>70</v>
      </c>
    </row>
    <row r="64" spans="2:8">
      <c r="B64" s="48" t="s">
        <v>240</v>
      </c>
    </row>
    <row r="65" spans="2:6">
      <c r="B65" s="48"/>
      <c r="C65" t="s">
        <v>238</v>
      </c>
      <c r="D65" t="s">
        <v>239</v>
      </c>
      <c r="E65" t="s">
        <v>218</v>
      </c>
    </row>
    <row r="66" spans="2:6">
      <c r="B66" t="s">
        <v>241</v>
      </c>
      <c r="C66" s="49">
        <v>2828.7</v>
      </c>
      <c r="D66" s="49">
        <v>1661.3</v>
      </c>
      <c r="E66">
        <v>1388</v>
      </c>
      <c r="F66" s="49"/>
    </row>
    <row r="67" spans="2:6">
      <c r="B67" t="s">
        <v>242</v>
      </c>
      <c r="C67">
        <v>2713</v>
      </c>
      <c r="D67">
        <v>1705</v>
      </c>
      <c r="E67">
        <v>698</v>
      </c>
    </row>
  </sheetData>
  <mergeCells count="5">
    <mergeCell ref="B7:B11"/>
    <mergeCell ref="B12:B16"/>
    <mergeCell ref="C37:G37"/>
    <mergeCell ref="H37:L37"/>
    <mergeCell ref="B17:B21"/>
  </mergeCells>
  <hyperlinks>
    <hyperlink ref="C3" r:id="rId1" xr:uid="{2D0EDD04-A53E-4F49-88D8-DAFC52CBDF32}"/>
  </hyperlinks>
  <pageMargins left="0.7" right="0.7" top="0.78740157499999996" bottom="0.78740157499999996"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847F-D27F-488C-8940-0A5E50593FB1}">
  <sheetPr>
    <pageSetUpPr fitToPage="1"/>
  </sheetPr>
  <dimension ref="B2:Y30"/>
  <sheetViews>
    <sheetView workbookViewId="0">
      <pane xSplit="2" ySplit="7" topLeftCell="C8" activePane="bottomRight" state="frozen"/>
      <selection activeCell="K8" sqref="K8:K21"/>
      <selection pane="topRight" activeCell="K8" sqref="K8:K21"/>
      <selection pane="bottomLeft" activeCell="K8" sqref="K8:K21"/>
      <selection pane="bottomRight" activeCell="B2" sqref="B2:C3"/>
    </sheetView>
  </sheetViews>
  <sheetFormatPr baseColWidth="10" defaultColWidth="11.90625" defaultRowHeight="15.5"/>
  <cols>
    <col min="1" max="1" width="5.08984375" style="54" customWidth="1"/>
    <col min="2" max="10" width="11.90625" style="54"/>
    <col min="11" max="11" width="14.6328125" style="54" customWidth="1"/>
    <col min="12" max="13" width="11.90625" style="54"/>
    <col min="14" max="14" width="12.54296875" style="54" customWidth="1"/>
    <col min="15" max="17" width="11.90625" style="54"/>
    <col min="18" max="19" width="14.08984375" style="54" bestFit="1" customWidth="1"/>
    <col min="20" max="20" width="11.90625" style="54"/>
    <col min="21" max="21" width="14.08984375" style="54" bestFit="1" customWidth="1"/>
    <col min="22" max="16384" width="11.90625" style="54"/>
  </cols>
  <sheetData>
    <row r="2" spans="2:25" ht="21">
      <c r="B2" s="202" t="s">
        <v>630</v>
      </c>
    </row>
    <row r="3" spans="2:25">
      <c r="B3" s="203" t="s">
        <v>629</v>
      </c>
      <c r="C3" s="199" t="s">
        <v>628</v>
      </c>
    </row>
    <row r="4" spans="2:25" ht="16" thickBot="1"/>
    <row r="5" spans="2:25" ht="36.9" customHeight="1" thickTop="1" thickBot="1">
      <c r="B5" s="60"/>
      <c r="C5" s="409" t="s">
        <v>293</v>
      </c>
      <c r="D5" s="409"/>
      <c r="E5" s="409"/>
      <c r="F5" s="409"/>
      <c r="G5" s="409"/>
      <c r="H5" s="409"/>
      <c r="I5" s="409"/>
      <c r="J5" s="409"/>
      <c r="K5" s="409"/>
      <c r="L5" s="409"/>
      <c r="M5" s="409"/>
      <c r="N5" s="409"/>
      <c r="O5" s="409"/>
      <c r="P5" s="410"/>
    </row>
    <row r="6" spans="2:25" s="58" customFormat="1" ht="33.9" customHeight="1">
      <c r="B6" s="61"/>
      <c r="C6" s="62"/>
      <c r="D6" s="411" t="s">
        <v>294</v>
      </c>
      <c r="E6" s="411"/>
      <c r="F6" s="411"/>
      <c r="G6" s="411"/>
      <c r="H6" s="411"/>
      <c r="I6" s="411"/>
      <c r="J6" s="411"/>
      <c r="K6" s="412" t="s">
        <v>295</v>
      </c>
      <c r="L6" s="411"/>
      <c r="M6" s="411"/>
      <c r="N6" s="411"/>
      <c r="O6" s="411"/>
      <c r="P6" s="413"/>
    </row>
    <row r="7" spans="2:25" s="56" customFormat="1" ht="62">
      <c r="B7" s="63"/>
      <c r="C7" s="64" t="s">
        <v>296</v>
      </c>
      <c r="D7" s="56" t="s">
        <v>297</v>
      </c>
      <c r="E7" s="65" t="s">
        <v>298</v>
      </c>
      <c r="F7" s="65" t="s">
        <v>299</v>
      </c>
      <c r="G7" s="65" t="s">
        <v>300</v>
      </c>
      <c r="H7" s="56" t="s">
        <v>301</v>
      </c>
      <c r="I7" s="56" t="s">
        <v>302</v>
      </c>
      <c r="J7" s="56" t="s">
        <v>303</v>
      </c>
      <c r="K7" s="66" t="s">
        <v>297</v>
      </c>
      <c r="L7" s="65" t="s">
        <v>298</v>
      </c>
      <c r="M7" s="65" t="s">
        <v>299</v>
      </c>
      <c r="N7" s="65" t="s">
        <v>300</v>
      </c>
      <c r="O7" s="56" t="s">
        <v>302</v>
      </c>
      <c r="P7" s="67" t="s">
        <v>303</v>
      </c>
      <c r="R7" s="56" t="s">
        <v>304</v>
      </c>
      <c r="S7" s="56" t="s">
        <v>305</v>
      </c>
      <c r="T7" s="56" t="s">
        <v>306</v>
      </c>
      <c r="V7" s="56" t="s">
        <v>307</v>
      </c>
      <c r="X7" s="56" t="s">
        <v>308</v>
      </c>
      <c r="Y7" s="56" t="s">
        <v>309</v>
      </c>
    </row>
    <row r="8" spans="2:25" s="55" customFormat="1">
      <c r="B8" s="68">
        <v>1999</v>
      </c>
      <c r="C8" s="69"/>
      <c r="D8" s="70"/>
      <c r="E8" s="71"/>
      <c r="F8" s="71"/>
      <c r="G8" s="72">
        <v>1231.6908384668502</v>
      </c>
      <c r="H8" s="70"/>
      <c r="I8" s="73"/>
      <c r="J8" s="70"/>
      <c r="K8" s="74"/>
      <c r="L8" s="70"/>
      <c r="M8" s="70"/>
      <c r="N8" s="57"/>
      <c r="O8" s="70"/>
      <c r="P8" s="75"/>
      <c r="R8" s="76">
        <v>928.14763093160786</v>
      </c>
      <c r="S8" s="76">
        <v>303.5432075352424</v>
      </c>
      <c r="U8" s="77">
        <f t="shared" ref="U8:U23" si="0">S8/R8</f>
        <v>0.3270419461509238</v>
      </c>
    </row>
    <row r="9" spans="2:25">
      <c r="B9" s="78">
        <v>2000</v>
      </c>
      <c r="C9" s="79">
        <v>33276.21</v>
      </c>
      <c r="D9" s="80"/>
      <c r="E9" s="80"/>
      <c r="F9" s="80"/>
      <c r="G9" s="72">
        <v>1197.4417672125692</v>
      </c>
      <c r="H9" s="81">
        <v>0.05</v>
      </c>
      <c r="I9" s="72"/>
      <c r="J9" s="80"/>
      <c r="K9" s="82"/>
      <c r="L9" s="80"/>
      <c r="M9" s="80"/>
      <c r="N9" s="57">
        <f t="shared" ref="N9:N24" si="1">G9/$C9</f>
        <v>3.5984920374422726E-2</v>
      </c>
      <c r="O9" s="80"/>
      <c r="P9" s="83"/>
      <c r="R9" s="76">
        <v>878.4699762916257</v>
      </c>
      <c r="S9" s="76">
        <v>318.97179092094342</v>
      </c>
      <c r="U9" s="77">
        <f t="shared" si="0"/>
        <v>0.36309925157311734</v>
      </c>
      <c r="V9" s="54">
        <v>1105.5885000000001</v>
      </c>
    </row>
    <row r="10" spans="2:25">
      <c r="B10" s="78">
        <v>2001</v>
      </c>
      <c r="C10" s="79">
        <v>33078.75</v>
      </c>
      <c r="D10" s="72">
        <f>E10+F10</f>
        <v>3100.1418139597017</v>
      </c>
      <c r="E10" s="72">
        <v>2567.5956755222996</v>
      </c>
      <c r="F10" s="72">
        <f>F11*V10/V11</f>
        <v>532.54613843740196</v>
      </c>
      <c r="G10" s="72">
        <v>1271.2506882567957</v>
      </c>
      <c r="H10" s="81">
        <v>0.05</v>
      </c>
      <c r="I10" s="72"/>
      <c r="J10" s="80"/>
      <c r="K10" s="84">
        <f t="shared" ref="K10:M24" si="2">D10/$C10</f>
        <v>9.3720041233713539E-2</v>
      </c>
      <c r="L10" s="57">
        <f t="shared" si="2"/>
        <v>7.7620698349311859E-2</v>
      </c>
      <c r="M10" s="57">
        <f t="shared" si="2"/>
        <v>1.6099342884401676E-2</v>
      </c>
      <c r="N10" s="57">
        <f t="shared" si="1"/>
        <v>3.843103769812329E-2</v>
      </c>
      <c r="O10" s="57"/>
      <c r="P10" s="83"/>
      <c r="R10" s="76">
        <v>940.9761095199791</v>
      </c>
      <c r="S10" s="76">
        <v>330.27457873681658</v>
      </c>
      <c r="U10" s="77">
        <f t="shared" si="0"/>
        <v>0.35099146024578648</v>
      </c>
      <c r="V10" s="54">
        <v>1197.1867500000001</v>
      </c>
      <c r="X10" s="85">
        <f t="shared" ref="X10:X22" si="3">F10/D10</f>
        <v>0.17178121853632225</v>
      </c>
      <c r="Y10" s="86">
        <f t="shared" ref="Y10:Y23" si="4">G10/D10</f>
        <v>0.4100621082985465</v>
      </c>
    </row>
    <row r="11" spans="2:25">
      <c r="B11" s="78">
        <v>2002</v>
      </c>
      <c r="C11" s="79">
        <v>34358.86</v>
      </c>
      <c r="D11" s="72">
        <f t="shared" ref="D11:D22" si="5">E11+F11</f>
        <v>3049.2833837827575</v>
      </c>
      <c r="E11" s="72">
        <v>2450.9568159760511</v>
      </c>
      <c r="F11" s="72">
        <f t="shared" ref="F11:F19" si="6">F12*V11/V12</f>
        <v>598.32656780670652</v>
      </c>
      <c r="G11" s="72">
        <v>1282.4401425946048</v>
      </c>
      <c r="H11" s="81">
        <v>0.05</v>
      </c>
      <c r="I11" s="72"/>
      <c r="J11" s="80"/>
      <c r="K11" s="84">
        <f t="shared" si="2"/>
        <v>8.874809536121854E-2</v>
      </c>
      <c r="L11" s="57">
        <f t="shared" si="2"/>
        <v>7.1334055203695665E-2</v>
      </c>
      <c r="M11" s="57">
        <f t="shared" si="2"/>
        <v>1.7414040157522879E-2</v>
      </c>
      <c r="N11" s="57">
        <f t="shared" si="1"/>
        <v>3.7324874649351136E-2</v>
      </c>
      <c r="O11" s="57"/>
      <c r="P11" s="83"/>
      <c r="Q11" s="86">
        <f>AVERAGE(D10:D11)/C11</f>
        <v>8.9488201845789692E-2</v>
      </c>
      <c r="R11" s="76">
        <v>964.52758187288384</v>
      </c>
      <c r="S11" s="76">
        <v>317.91256072172098</v>
      </c>
      <c r="U11" s="77">
        <f t="shared" si="0"/>
        <v>0.32960442676445828</v>
      </c>
      <c r="V11" s="54">
        <v>1345.0640000000001</v>
      </c>
      <c r="X11" s="85">
        <f t="shared" si="3"/>
        <v>0.19621874798152036</v>
      </c>
      <c r="Y11" s="86">
        <f t="shared" si="4"/>
        <v>0.42057099363578559</v>
      </c>
    </row>
    <row r="12" spans="2:25">
      <c r="B12" s="78">
        <v>2003</v>
      </c>
      <c r="C12" s="79">
        <v>38585.800000000003</v>
      </c>
      <c r="D12" s="72">
        <f t="shared" si="5"/>
        <v>3507.7134201175422</v>
      </c>
      <c r="E12" s="72">
        <v>2820.9777434987918</v>
      </c>
      <c r="F12" s="72">
        <f t="shared" si="6"/>
        <v>686.73567661875063</v>
      </c>
      <c r="G12" s="72">
        <v>1556.1788672324774</v>
      </c>
      <c r="H12" s="81">
        <v>0.05</v>
      </c>
      <c r="I12" s="72"/>
      <c r="J12" s="80"/>
      <c r="K12" s="84">
        <f t="shared" si="2"/>
        <v>9.0906847081505163E-2</v>
      </c>
      <c r="L12" s="57">
        <f t="shared" si="2"/>
        <v>7.310922006278972E-2</v>
      </c>
      <c r="M12" s="57">
        <f t="shared" si="2"/>
        <v>1.7797627018715449E-2</v>
      </c>
      <c r="N12" s="57">
        <f t="shared" si="1"/>
        <v>4.0330351249228402E-2</v>
      </c>
      <c r="O12" s="57"/>
      <c r="P12" s="83"/>
      <c r="Q12" s="86">
        <f t="shared" ref="Q12:Q24" si="7">AVERAGE(D11:D12)/C12</f>
        <v>8.4966448847766524E-2</v>
      </c>
      <c r="R12" s="76">
        <v>1238.535942406198</v>
      </c>
      <c r="S12" s="76">
        <v>317.64292482627923</v>
      </c>
      <c r="U12" s="77">
        <f t="shared" si="0"/>
        <v>0.25646645684675906</v>
      </c>
      <c r="V12" s="54">
        <v>1543.8115</v>
      </c>
      <c r="X12" s="85">
        <f t="shared" si="3"/>
        <v>0.19577872943672187</v>
      </c>
      <c r="Y12" s="86">
        <f t="shared" si="4"/>
        <v>0.44364481382869936</v>
      </c>
    </row>
    <row r="13" spans="2:25">
      <c r="B13" s="78">
        <v>2004</v>
      </c>
      <c r="C13" s="79">
        <v>43464.6</v>
      </c>
      <c r="D13" s="72">
        <f t="shared" si="5"/>
        <v>4014.5092619824331</v>
      </c>
      <c r="E13" s="72">
        <v>3259.2201888775235</v>
      </c>
      <c r="F13" s="72">
        <f t="shared" si="6"/>
        <v>755.28907310490979</v>
      </c>
      <c r="G13" s="72">
        <v>1819.918975951736</v>
      </c>
      <c r="H13" s="81">
        <v>0.05</v>
      </c>
      <c r="I13" s="72"/>
      <c r="J13" s="80">
        <v>11500</v>
      </c>
      <c r="K13" s="84">
        <f t="shared" si="2"/>
        <v>9.2362733396429128E-2</v>
      </c>
      <c r="L13" s="57">
        <f t="shared" si="2"/>
        <v>7.4985624827503844E-2</v>
      </c>
      <c r="M13" s="57">
        <f t="shared" si="2"/>
        <v>1.7377108568925281E-2</v>
      </c>
      <c r="N13" s="57">
        <f t="shared" si="1"/>
        <v>4.1871292406964196E-2</v>
      </c>
      <c r="O13" s="57"/>
      <c r="P13" s="87">
        <f>J13/$C13</f>
        <v>0.26458313202008071</v>
      </c>
      <c r="Q13" s="86">
        <f t="shared" si="7"/>
        <v>8.653274943402188E-2</v>
      </c>
      <c r="R13" s="76">
        <v>1459.0170288636368</v>
      </c>
      <c r="S13" s="76">
        <v>360.90194708809918</v>
      </c>
      <c r="U13" s="77">
        <f t="shared" si="0"/>
        <v>0.24735965375893493</v>
      </c>
      <c r="V13" s="54">
        <v>1697.9224999999999</v>
      </c>
      <c r="X13" s="85">
        <f t="shared" si="3"/>
        <v>0.18813982577086774</v>
      </c>
      <c r="Y13" s="86">
        <f t="shared" si="4"/>
        <v>0.45333535363498673</v>
      </c>
    </row>
    <row r="14" spans="2:25">
      <c r="B14" s="78">
        <v>2005</v>
      </c>
      <c r="C14" s="79">
        <v>47033.72</v>
      </c>
      <c r="D14" s="72">
        <f t="shared" si="5"/>
        <v>4409.9439937549787</v>
      </c>
      <c r="E14" s="72">
        <v>3603.3692079859466</v>
      </c>
      <c r="F14" s="72">
        <f t="shared" si="6"/>
        <v>806.57478576903179</v>
      </c>
      <c r="G14" s="72">
        <v>2019.5015654735771</v>
      </c>
      <c r="H14" s="81">
        <v>0.05</v>
      </c>
      <c r="I14" s="72">
        <f>I15/1.107</f>
        <v>6052.3938572719062</v>
      </c>
      <c r="J14" s="80"/>
      <c r="K14" s="84">
        <f t="shared" si="2"/>
        <v>9.3761326847099882E-2</v>
      </c>
      <c r="L14" s="57">
        <f t="shared" si="2"/>
        <v>7.6612464588936335E-2</v>
      </c>
      <c r="M14" s="57">
        <f t="shared" si="2"/>
        <v>1.7148862258163543E-2</v>
      </c>
      <c r="N14" s="57">
        <f t="shared" si="1"/>
        <v>4.2937313176027267E-2</v>
      </c>
      <c r="O14" s="57">
        <f t="shared" ref="O14:O24" si="8">I14/$C14</f>
        <v>0.12868201488786993</v>
      </c>
      <c r="P14" s="87"/>
      <c r="Q14" s="86">
        <f t="shared" si="7"/>
        <v>8.9557590338776208E-2</v>
      </c>
      <c r="R14" s="76">
        <v>1626.7653042641036</v>
      </c>
      <c r="S14" s="76">
        <v>392.73626120947347</v>
      </c>
      <c r="U14" s="77">
        <f t="shared" si="0"/>
        <v>0.24142158686322288</v>
      </c>
      <c r="V14" s="54">
        <v>1813.2149999999999</v>
      </c>
      <c r="X14" s="85">
        <f t="shared" si="3"/>
        <v>0.18289909960562778</v>
      </c>
      <c r="Y14" s="86">
        <f t="shared" si="4"/>
        <v>0.45794267871279976</v>
      </c>
    </row>
    <row r="15" spans="2:25">
      <c r="B15" s="78">
        <v>2006</v>
      </c>
      <c r="C15" s="79">
        <v>50971.47</v>
      </c>
      <c r="D15" s="72">
        <f t="shared" si="5"/>
        <v>4912.3441674123378</v>
      </c>
      <c r="E15" s="88">
        <f>3584.45988263062+400</f>
        <v>3984.4598826306201</v>
      </c>
      <c r="F15" s="72">
        <f t="shared" si="6"/>
        <v>927.88428478171761</v>
      </c>
      <c r="G15" s="72">
        <v>2422.1621746176393</v>
      </c>
      <c r="H15" s="81">
        <v>0.05</v>
      </c>
      <c r="I15" s="72">
        <v>6700</v>
      </c>
      <c r="J15" s="80"/>
      <c r="K15" s="84">
        <f t="shared" si="2"/>
        <v>9.6374386836642886E-2</v>
      </c>
      <c r="L15" s="57">
        <f t="shared" si="2"/>
        <v>7.8170393803251512E-2</v>
      </c>
      <c r="M15" s="57">
        <f t="shared" si="2"/>
        <v>1.8203993033391378E-2</v>
      </c>
      <c r="N15" s="57">
        <f t="shared" si="1"/>
        <v>4.7519959197128106E-2</v>
      </c>
      <c r="O15" s="57">
        <f t="shared" si="8"/>
        <v>0.13144608150402567</v>
      </c>
      <c r="P15" s="87"/>
      <c r="Q15" s="86">
        <f t="shared" si="7"/>
        <v>9.1446138017672596E-2</v>
      </c>
      <c r="R15" s="76">
        <v>1920.9334943725655</v>
      </c>
      <c r="S15" s="76">
        <v>501.22868024507369</v>
      </c>
      <c r="U15" s="77">
        <f t="shared" si="0"/>
        <v>0.26092974156233867</v>
      </c>
      <c r="V15" s="54">
        <v>2085.924</v>
      </c>
      <c r="X15" s="85">
        <f t="shared" si="3"/>
        <v>0.18888828900408594</v>
      </c>
      <c r="Y15" s="86">
        <f t="shared" si="4"/>
        <v>0.49307664366960574</v>
      </c>
    </row>
    <row r="16" spans="2:25">
      <c r="B16" s="78">
        <v>2007</v>
      </c>
      <c r="C16" s="79">
        <v>57452.22</v>
      </c>
      <c r="D16" s="72">
        <f t="shared" si="5"/>
        <v>6334.9847817426134</v>
      </c>
      <c r="E16" s="72">
        <v>5169.9307935692923</v>
      </c>
      <c r="F16" s="72">
        <f t="shared" si="6"/>
        <v>1165.0539881733214</v>
      </c>
      <c r="G16" s="72">
        <v>2911.7417314555923</v>
      </c>
      <c r="H16" s="81">
        <v>0.05</v>
      </c>
      <c r="I16" s="72">
        <v>7300</v>
      </c>
      <c r="J16" s="80"/>
      <c r="K16" s="84">
        <f t="shared" si="2"/>
        <v>0.11026527402670624</v>
      </c>
      <c r="L16" s="57">
        <f t="shared" si="2"/>
        <v>8.998661485264263E-2</v>
      </c>
      <c r="M16" s="57">
        <f t="shared" si="2"/>
        <v>2.0278659174063619E-2</v>
      </c>
      <c r="N16" s="57">
        <f t="shared" si="1"/>
        <v>5.0681100424937321E-2</v>
      </c>
      <c r="O16" s="57">
        <f t="shared" si="8"/>
        <v>0.12706210482379968</v>
      </c>
      <c r="P16" s="87"/>
      <c r="Q16" s="86">
        <f t="shared" si="7"/>
        <v>9.7884197940087875E-2</v>
      </c>
      <c r="R16" s="76">
        <v>2289.6137356694453</v>
      </c>
      <c r="S16" s="76">
        <v>622.12799578614693</v>
      </c>
      <c r="U16" s="77">
        <f t="shared" si="0"/>
        <v>0.27171744565213612</v>
      </c>
      <c r="V16" s="54">
        <v>2619.09175</v>
      </c>
      <c r="X16" s="85">
        <f t="shared" si="3"/>
        <v>0.18390793795290553</v>
      </c>
      <c r="Y16" s="86">
        <f t="shared" si="4"/>
        <v>0.45962884391564979</v>
      </c>
    </row>
    <row r="17" spans="2:25">
      <c r="B17" s="78">
        <v>2008</v>
      </c>
      <c r="C17" s="79">
        <v>62982.83</v>
      </c>
      <c r="D17" s="72">
        <f t="shared" si="5"/>
        <v>5558.2852704859051</v>
      </c>
      <c r="E17" s="72">
        <v>4266.3001165373498</v>
      </c>
      <c r="F17" s="72">
        <f t="shared" si="6"/>
        <v>1291.9851539485549</v>
      </c>
      <c r="G17" s="72">
        <v>2135.3863994553162</v>
      </c>
      <c r="H17" s="81">
        <v>0.1</v>
      </c>
      <c r="I17" s="72">
        <v>6700</v>
      </c>
      <c r="J17" s="80"/>
      <c r="K17" s="84">
        <f t="shared" si="2"/>
        <v>8.8250802170780587E-2</v>
      </c>
      <c r="L17" s="57">
        <f t="shared" si="2"/>
        <v>6.7737510628489539E-2</v>
      </c>
      <c r="M17" s="57">
        <f t="shared" si="2"/>
        <v>2.0513291542291048E-2</v>
      </c>
      <c r="N17" s="57">
        <f t="shared" si="1"/>
        <v>3.3904262470506902E-2</v>
      </c>
      <c r="O17" s="57">
        <f t="shared" si="8"/>
        <v>0.10637819862969003</v>
      </c>
      <c r="P17" s="87"/>
      <c r="Q17" s="86">
        <f t="shared" si="7"/>
        <v>9.4416764475560397E-2</v>
      </c>
      <c r="R17" s="76">
        <v>1649.7491317243557</v>
      </c>
      <c r="S17" s="76">
        <v>485.63726773096045</v>
      </c>
      <c r="U17" s="77">
        <f t="shared" si="0"/>
        <v>0.29437037328418608</v>
      </c>
      <c r="V17" s="54">
        <v>2904.4385000000002</v>
      </c>
      <c r="X17" s="85">
        <f t="shared" si="3"/>
        <v>0.23244311709024779</v>
      </c>
      <c r="Y17" s="86">
        <f t="shared" si="4"/>
        <v>0.3841807851774115</v>
      </c>
    </row>
    <row r="18" spans="2:25">
      <c r="B18" s="78">
        <v>2009</v>
      </c>
      <c r="C18" s="79">
        <v>59704.69</v>
      </c>
      <c r="D18" s="72">
        <f t="shared" si="5"/>
        <v>5909.15999457205</v>
      </c>
      <c r="E18" s="72">
        <v>4719.5391969815537</v>
      </c>
      <c r="F18" s="72">
        <f t="shared" si="6"/>
        <v>1189.6207975904965</v>
      </c>
      <c r="G18" s="72">
        <v>2358.6085905985369</v>
      </c>
      <c r="H18" s="81">
        <v>0.1</v>
      </c>
      <c r="I18" s="72">
        <v>7400</v>
      </c>
      <c r="J18" s="80"/>
      <c r="K18" s="84">
        <f t="shared" si="2"/>
        <v>9.8973129155717071E-2</v>
      </c>
      <c r="L18" s="57">
        <f t="shared" si="2"/>
        <v>7.9048047933613821E-2</v>
      </c>
      <c r="M18" s="57">
        <f t="shared" si="2"/>
        <v>1.9925081222103264E-2</v>
      </c>
      <c r="N18" s="57">
        <f t="shared" si="1"/>
        <v>3.9504578126082504E-2</v>
      </c>
      <c r="O18" s="57">
        <f t="shared" si="8"/>
        <v>0.12394336190339486</v>
      </c>
      <c r="P18" s="87"/>
      <c r="Q18" s="86">
        <f t="shared" si="7"/>
        <v>9.6034710715841201E-2</v>
      </c>
      <c r="R18" s="76">
        <v>2006.241577081081</v>
      </c>
      <c r="S18" s="76">
        <v>352.36701351745597</v>
      </c>
      <c r="U18" s="77">
        <f t="shared" si="0"/>
        <v>0.17563538585922511</v>
      </c>
      <c r="V18" s="54">
        <v>2674.319</v>
      </c>
      <c r="X18" s="85">
        <f t="shared" si="3"/>
        <v>0.20131808898104656</v>
      </c>
      <c r="Y18" s="86">
        <f t="shared" si="4"/>
        <v>0.39914447954786691</v>
      </c>
    </row>
    <row r="19" spans="2:25">
      <c r="B19" s="78">
        <v>2010</v>
      </c>
      <c r="C19" s="79">
        <v>65489.2</v>
      </c>
      <c r="D19" s="72">
        <f t="shared" si="5"/>
        <v>5546.9748883651737</v>
      </c>
      <c r="E19" s="72">
        <v>4375.1758119809601</v>
      </c>
      <c r="F19" s="72">
        <f t="shared" si="6"/>
        <v>1171.7990763842135</v>
      </c>
      <c r="G19" s="72">
        <v>2301.2503586082425</v>
      </c>
      <c r="H19" s="81">
        <v>0.1</v>
      </c>
      <c r="I19" s="72">
        <v>7800</v>
      </c>
      <c r="J19" s="80">
        <v>21000</v>
      </c>
      <c r="K19" s="84">
        <f t="shared" si="2"/>
        <v>8.4700605418376984E-2</v>
      </c>
      <c r="L19" s="57">
        <f t="shared" si="2"/>
        <v>6.6807592885253758E-2</v>
      </c>
      <c r="M19" s="57">
        <f t="shared" si="2"/>
        <v>1.7893012533123226E-2</v>
      </c>
      <c r="N19" s="57">
        <f t="shared" si="1"/>
        <v>3.513938723649461E-2</v>
      </c>
      <c r="O19" s="57">
        <f t="shared" si="8"/>
        <v>0.11910360792313848</v>
      </c>
      <c r="P19" s="87">
        <f>J19/$C19</f>
        <v>0.32066355979306516</v>
      </c>
      <c r="Q19" s="86">
        <f t="shared" si="7"/>
        <v>8.7465833167432366E-2</v>
      </c>
      <c r="R19" s="76">
        <v>2004.4518457506572</v>
      </c>
      <c r="S19" s="76">
        <v>296.79851285758542</v>
      </c>
      <c r="U19" s="77">
        <f t="shared" si="0"/>
        <v>0.14806966477482819</v>
      </c>
      <c r="V19" s="54">
        <v>2634.2550000000001</v>
      </c>
      <c r="X19" s="85">
        <f t="shared" si="3"/>
        <v>0.21125011379483111</v>
      </c>
      <c r="Y19" s="86">
        <f t="shared" si="4"/>
        <v>0.4148658331652329</v>
      </c>
    </row>
    <row r="20" spans="2:25">
      <c r="B20" s="78">
        <v>2011</v>
      </c>
      <c r="C20" s="79">
        <v>72572.25</v>
      </c>
      <c r="D20" s="72">
        <f t="shared" si="5"/>
        <v>6101.8678563880039</v>
      </c>
      <c r="E20" s="72">
        <v>4910.9176804572271</v>
      </c>
      <c r="F20" s="72">
        <f>F21*E20/E21</f>
        <v>1190.9501759307766</v>
      </c>
      <c r="G20" s="72">
        <v>2251.6964074010957</v>
      </c>
      <c r="H20" s="81">
        <v>0.1</v>
      </c>
      <c r="I20" s="72">
        <v>7800</v>
      </c>
      <c r="J20" s="80"/>
      <c r="K20" s="84">
        <f t="shared" si="2"/>
        <v>8.4079904596977548E-2</v>
      </c>
      <c r="L20" s="57">
        <f t="shared" si="2"/>
        <v>6.7669359575557142E-2</v>
      </c>
      <c r="M20" s="57">
        <f t="shared" si="2"/>
        <v>1.6410545021420399E-2</v>
      </c>
      <c r="N20" s="57">
        <f t="shared" si="1"/>
        <v>3.1026961509407463E-2</v>
      </c>
      <c r="O20" s="57">
        <f t="shared" si="8"/>
        <v>0.10747909841571675</v>
      </c>
      <c r="P20" s="87"/>
      <c r="Q20" s="86">
        <f t="shared" si="7"/>
        <v>8.0256866396957366E-2</v>
      </c>
      <c r="R20" s="76">
        <v>1970.7453554474675</v>
      </c>
      <c r="S20" s="76">
        <v>280.95105195362817</v>
      </c>
      <c r="U20" s="77">
        <f t="shared" si="0"/>
        <v>0.14256080887215225</v>
      </c>
      <c r="V20" s="54">
        <v>2677.3074999999999</v>
      </c>
      <c r="X20" s="85">
        <f t="shared" si="3"/>
        <v>0.19517796910072036</v>
      </c>
      <c r="Y20" s="86">
        <f t="shared" si="4"/>
        <v>0.36901756321120754</v>
      </c>
    </row>
    <row r="21" spans="2:25">
      <c r="B21" s="78">
        <v>2012</v>
      </c>
      <c r="C21" s="79">
        <v>74041.59</v>
      </c>
      <c r="D21" s="72">
        <f t="shared" si="5"/>
        <v>6385.0609130288085</v>
      </c>
      <c r="E21" s="72">
        <v>5138.8376914394539</v>
      </c>
      <c r="F21" s="72">
        <f>F22*E21/E22</f>
        <v>1246.2232215893541</v>
      </c>
      <c r="G21" s="72">
        <v>2369.8748153118918</v>
      </c>
      <c r="H21" s="81">
        <v>0.15</v>
      </c>
      <c r="I21" s="72">
        <v>8500</v>
      </c>
      <c r="J21" s="80"/>
      <c r="K21" s="84">
        <f t="shared" si="2"/>
        <v>8.6236139891496241E-2</v>
      </c>
      <c r="L21" s="57">
        <f t="shared" si="2"/>
        <v>6.9404745244388374E-2</v>
      </c>
      <c r="M21" s="57">
        <f t="shared" si="2"/>
        <v>1.6831394647107849E-2</v>
      </c>
      <c r="N21" s="57">
        <f t="shared" si="1"/>
        <v>3.200734634834141E-2</v>
      </c>
      <c r="O21" s="57">
        <f t="shared" si="8"/>
        <v>0.11480034396884238</v>
      </c>
      <c r="P21" s="87"/>
      <c r="Q21" s="86">
        <f t="shared" si="7"/>
        <v>8.4323748108440219E-2</v>
      </c>
      <c r="R21" s="76">
        <v>2149.3225149646696</v>
      </c>
      <c r="S21" s="76">
        <v>220.55230034722223</v>
      </c>
      <c r="U21" s="77">
        <f t="shared" si="0"/>
        <v>0.10261480015754995</v>
      </c>
      <c r="X21" s="85">
        <f t="shared" si="3"/>
        <v>0.19517796910072036</v>
      </c>
      <c r="Y21" s="86">
        <f t="shared" si="4"/>
        <v>0.37115931196147683</v>
      </c>
    </row>
    <row r="22" spans="2:25">
      <c r="B22" s="78">
        <v>2013</v>
      </c>
      <c r="C22" s="79">
        <v>76123.95</v>
      </c>
      <c r="D22" s="72">
        <f t="shared" si="5"/>
        <v>7685.2936164426137</v>
      </c>
      <c r="E22" s="72">
        <v>6185.2936164426137</v>
      </c>
      <c r="F22" s="72">
        <v>1500</v>
      </c>
      <c r="G22" s="72">
        <v>2423.4840239192777</v>
      </c>
      <c r="H22" s="81">
        <v>0.2</v>
      </c>
      <c r="I22" s="72">
        <v>8900</v>
      </c>
      <c r="J22" s="80"/>
      <c r="K22" s="84">
        <f t="shared" si="2"/>
        <v>0.10095763050186721</v>
      </c>
      <c r="L22" s="57">
        <f t="shared" si="2"/>
        <v>8.1252925215291816E-2</v>
      </c>
      <c r="M22" s="57">
        <f t="shared" si="2"/>
        <v>1.9704705286575381E-2</v>
      </c>
      <c r="N22" s="57">
        <f t="shared" si="1"/>
        <v>3.1836025638702116E-2</v>
      </c>
      <c r="O22" s="57">
        <f t="shared" si="8"/>
        <v>0.11691458470034727</v>
      </c>
      <c r="P22" s="87"/>
      <c r="Q22" s="86">
        <f t="shared" si="7"/>
        <v>9.2417396426955137E-2</v>
      </c>
      <c r="R22" s="76">
        <v>2226.1948268716374</v>
      </c>
      <c r="S22" s="76">
        <v>197.28919704764036</v>
      </c>
      <c r="U22" s="77">
        <f t="shared" si="0"/>
        <v>8.8621712109932985E-2</v>
      </c>
      <c r="X22" s="85">
        <f t="shared" si="3"/>
        <v>0.19517796910072038</v>
      </c>
      <c r="Y22" s="86">
        <f t="shared" si="4"/>
        <v>0.31534045995773752</v>
      </c>
    </row>
    <row r="23" spans="2:25">
      <c r="B23" s="78">
        <v>2014</v>
      </c>
      <c r="C23" s="79">
        <v>77868.77</v>
      </c>
      <c r="D23" s="72">
        <f>K23*C23</f>
        <v>8635.1613667894526</v>
      </c>
      <c r="E23" s="72">
        <f>D23*6400/7900</f>
        <v>6995.5737655003159</v>
      </c>
      <c r="F23" s="72">
        <f>D23-E23</f>
        <v>1639.5876012891367</v>
      </c>
      <c r="G23" s="72">
        <v>2341.8949121053233</v>
      </c>
      <c r="H23" s="81">
        <v>0.2</v>
      </c>
      <c r="I23" s="72">
        <v>10000</v>
      </c>
      <c r="J23" s="80"/>
      <c r="K23" s="89">
        <f>K22*O23/O22</f>
        <v>0.11089376866732906</v>
      </c>
      <c r="L23" s="57">
        <f t="shared" si="2"/>
        <v>8.983798980644378E-2</v>
      </c>
      <c r="M23" s="57">
        <f t="shared" si="2"/>
        <v>2.1055778860885263E-2</v>
      </c>
      <c r="N23" s="57">
        <f t="shared" si="1"/>
        <v>3.0074892824239079E-2</v>
      </c>
      <c r="O23" s="57">
        <f t="shared" si="8"/>
        <v>0.12842118862285867</v>
      </c>
      <c r="P23" s="83"/>
      <c r="Q23" s="86">
        <f t="shared" si="7"/>
        <v>0.10479461139062596</v>
      </c>
      <c r="R23" s="76">
        <v>2174.4505018173841</v>
      </c>
      <c r="S23" s="76">
        <v>167.44441028793932</v>
      </c>
      <c r="U23" s="77">
        <f t="shared" si="0"/>
        <v>7.7005390625351527E-2</v>
      </c>
      <c r="X23" s="85"/>
      <c r="Y23" s="86">
        <f t="shared" si="4"/>
        <v>0.27120453372326941</v>
      </c>
    </row>
    <row r="24" spans="2:25">
      <c r="B24" s="78">
        <v>2015</v>
      </c>
      <c r="C24" s="79">
        <v>74510</v>
      </c>
      <c r="D24" s="72">
        <f>D23*I24/I23</f>
        <v>8635.1613667894526</v>
      </c>
      <c r="E24" s="72">
        <f>$D24*E23/$D23</f>
        <v>6995.5737655003159</v>
      </c>
      <c r="F24" s="72">
        <f>$D24*F23/$D23</f>
        <v>1639.5876012891367</v>
      </c>
      <c r="G24" s="72">
        <v>2216.8993128700681</v>
      </c>
      <c r="H24" s="81">
        <v>0.2</v>
      </c>
      <c r="I24" s="72">
        <v>10000</v>
      </c>
      <c r="J24" s="80"/>
      <c r="K24" s="89">
        <f>K23*O24/O23</f>
        <v>0.11589265020520004</v>
      </c>
      <c r="L24" s="57">
        <f t="shared" si="2"/>
        <v>9.3887716621934181E-2</v>
      </c>
      <c r="M24" s="57">
        <f t="shared" si="2"/>
        <v>2.2004933583265825E-2</v>
      </c>
      <c r="N24" s="57">
        <f t="shared" si="1"/>
        <v>2.9753044059456019E-2</v>
      </c>
      <c r="O24" s="57">
        <f t="shared" si="8"/>
        <v>0.13421017313112335</v>
      </c>
      <c r="P24" s="83"/>
      <c r="Q24" s="86">
        <f t="shared" si="7"/>
        <v>0.11589265020520001</v>
      </c>
      <c r="X24" s="85"/>
    </row>
    <row r="25" spans="2:25" ht="16" thickBot="1">
      <c r="B25" s="90">
        <v>2016</v>
      </c>
      <c r="C25" s="91">
        <v>75641</v>
      </c>
      <c r="D25" s="91"/>
      <c r="E25" s="90"/>
      <c r="F25" s="90"/>
      <c r="G25" s="90"/>
      <c r="H25" s="90"/>
      <c r="I25" s="91"/>
      <c r="J25" s="90"/>
      <c r="K25" s="90"/>
      <c r="L25" s="90"/>
      <c r="M25" s="90"/>
      <c r="N25" s="90"/>
      <c r="O25" s="90"/>
      <c r="P25" s="92"/>
      <c r="X25" s="85"/>
    </row>
    <row r="26" spans="2:25" ht="16" thickTop="1"/>
    <row r="28" spans="2:25">
      <c r="B28" s="414" t="s">
        <v>310</v>
      </c>
      <c r="C28" s="415"/>
      <c r="D28" s="415"/>
      <c r="E28" s="415"/>
      <c r="F28" s="415"/>
      <c r="G28" s="415"/>
      <c r="H28" s="415"/>
      <c r="I28" s="415"/>
      <c r="J28" s="415"/>
      <c r="K28" s="415"/>
      <c r="L28" s="415"/>
      <c r="M28" s="415"/>
      <c r="N28" s="415"/>
      <c r="O28" s="415"/>
      <c r="P28" s="416"/>
    </row>
    <row r="29" spans="2:25" ht="69.900000000000006" customHeight="1">
      <c r="B29" s="417"/>
      <c r="C29" s="418"/>
      <c r="D29" s="418"/>
      <c r="E29" s="418"/>
      <c r="F29" s="418"/>
      <c r="G29" s="418"/>
      <c r="H29" s="418"/>
      <c r="I29" s="418"/>
      <c r="J29" s="418"/>
      <c r="K29" s="418"/>
      <c r="L29" s="418"/>
      <c r="M29" s="418"/>
      <c r="N29" s="418"/>
      <c r="O29" s="418"/>
      <c r="P29" s="419"/>
    </row>
    <row r="30" spans="2:25">
      <c r="B30" s="59"/>
      <c r="C30" s="59"/>
      <c r="D30" s="59"/>
      <c r="E30" s="59"/>
      <c r="F30" s="59"/>
      <c r="G30" s="59"/>
      <c r="H30" s="59"/>
      <c r="I30" s="59"/>
      <c r="J30" s="59"/>
      <c r="K30" s="59"/>
      <c r="L30" s="59"/>
      <c r="M30" s="59"/>
      <c r="N30" s="59"/>
      <c r="O30" s="59"/>
      <c r="P30" s="59"/>
    </row>
  </sheetData>
  <mergeCells count="4">
    <mergeCell ref="C5:P5"/>
    <mergeCell ref="D6:J6"/>
    <mergeCell ref="K6:P6"/>
    <mergeCell ref="B28:P29"/>
  </mergeCells>
  <hyperlinks>
    <hyperlink ref="C3" r:id="rId1" xr:uid="{C4BA4C74-7E59-471E-A539-32C5F43F656D}"/>
  </hyperlinks>
  <printOptions horizontalCentered="1"/>
  <pageMargins left="0.75" right="0.75" top="1" bottom="1" header="0.5" footer="0.5"/>
  <pageSetup scale="10" orientation="landscape" horizontalDpi="4294967292" verticalDpi="4294967292"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7153-9C30-4104-9C74-3682767203B6}">
  <dimension ref="B2:Z160"/>
  <sheetViews>
    <sheetView topLeftCell="A58" workbookViewId="0">
      <selection activeCell="B71" sqref="B71"/>
    </sheetView>
  </sheetViews>
  <sheetFormatPr baseColWidth="10" defaultRowHeight="14.5"/>
  <cols>
    <col min="1" max="1" width="4.453125" customWidth="1"/>
    <col min="2" max="2" width="16.453125" customWidth="1"/>
  </cols>
  <sheetData>
    <row r="2" spans="2:26" ht="21">
      <c r="B2" s="202" t="s">
        <v>630</v>
      </c>
      <c r="C2" s="54"/>
    </row>
    <row r="3" spans="2:26">
      <c r="B3" s="203" t="s">
        <v>629</v>
      </c>
      <c r="C3" s="199" t="s">
        <v>628</v>
      </c>
    </row>
    <row r="5" spans="2:26">
      <c r="B5" t="s">
        <v>549</v>
      </c>
    </row>
    <row r="6" spans="2:26" s="211" customFormat="1" ht="18" customHeight="1">
      <c r="B6" s="204"/>
      <c r="C6" s="205" t="s">
        <v>550</v>
      </c>
      <c r="D6" s="206"/>
      <c r="E6" s="205" t="s">
        <v>551</v>
      </c>
      <c r="F6" s="205" t="s">
        <v>552</v>
      </c>
      <c r="G6" s="205" t="s">
        <v>553</v>
      </c>
      <c r="H6" s="205" t="s">
        <v>554</v>
      </c>
      <c r="I6" s="205" t="s">
        <v>555</v>
      </c>
      <c r="J6" s="205" t="s">
        <v>556</v>
      </c>
      <c r="K6" s="206"/>
      <c r="L6" s="205" t="s">
        <v>557</v>
      </c>
      <c r="M6" s="205" t="s">
        <v>558</v>
      </c>
      <c r="N6" s="205" t="s">
        <v>559</v>
      </c>
      <c r="O6" s="205" t="s">
        <v>560</v>
      </c>
      <c r="P6" s="205" t="s">
        <v>561</v>
      </c>
      <c r="Q6" s="205" t="s">
        <v>562</v>
      </c>
      <c r="R6" s="207"/>
      <c r="S6" s="205" t="s">
        <v>563</v>
      </c>
      <c r="T6" s="205" t="s">
        <v>564</v>
      </c>
      <c r="U6" s="205" t="s">
        <v>565</v>
      </c>
      <c r="V6" s="205" t="s">
        <v>566</v>
      </c>
      <c r="W6" s="205" t="s">
        <v>567</v>
      </c>
      <c r="X6" s="208" t="s">
        <v>568</v>
      </c>
      <c r="Y6" s="209"/>
      <c r="Z6" s="210" t="s">
        <v>631</v>
      </c>
    </row>
    <row r="7" spans="2:26" s="213" customFormat="1" ht="35.15" customHeight="1">
      <c r="B7" s="212"/>
      <c r="C7" s="420" t="s">
        <v>569</v>
      </c>
      <c r="E7" s="421" t="s">
        <v>570</v>
      </c>
      <c r="F7" s="421"/>
      <c r="G7" s="421"/>
      <c r="H7" s="421"/>
      <c r="I7" s="421"/>
      <c r="J7" s="421"/>
      <c r="L7" s="421" t="s">
        <v>571</v>
      </c>
      <c r="M7" s="421"/>
      <c r="N7" s="421"/>
      <c r="O7" s="421"/>
      <c r="P7" s="421"/>
      <c r="Q7" s="421"/>
      <c r="R7" s="214"/>
      <c r="S7" s="421" t="s">
        <v>572</v>
      </c>
      <c r="T7" s="421"/>
      <c r="U7" s="421"/>
      <c r="V7" s="421"/>
      <c r="W7" s="421"/>
      <c r="X7" s="422"/>
      <c r="Z7" s="423" t="s">
        <v>632</v>
      </c>
    </row>
    <row r="8" spans="2:26" s="216" customFormat="1" ht="70">
      <c r="B8" s="215"/>
      <c r="C8" s="420"/>
      <c r="E8" s="217" t="s">
        <v>573</v>
      </c>
      <c r="F8" s="218" t="s">
        <v>574</v>
      </c>
      <c r="G8" s="219" t="s">
        <v>575</v>
      </c>
      <c r="H8" s="220" t="s">
        <v>576</v>
      </c>
      <c r="I8" s="220" t="s">
        <v>577</v>
      </c>
      <c r="J8" s="220" t="s">
        <v>578</v>
      </c>
      <c r="L8" s="217" t="s">
        <v>573</v>
      </c>
      <c r="M8" s="218" t="s">
        <v>574</v>
      </c>
      <c r="N8" s="219" t="s">
        <v>575</v>
      </c>
      <c r="O8" s="220" t="s">
        <v>576</v>
      </c>
      <c r="P8" s="220" t="s">
        <v>577</v>
      </c>
      <c r="Q8" s="220" t="s">
        <v>578</v>
      </c>
      <c r="R8" s="221"/>
      <c r="S8" s="217" t="s">
        <v>573</v>
      </c>
      <c r="T8" s="218" t="s">
        <v>574</v>
      </c>
      <c r="U8" s="219" t="s">
        <v>575</v>
      </c>
      <c r="V8" s="220" t="s">
        <v>576</v>
      </c>
      <c r="W8" s="220" t="s">
        <v>577</v>
      </c>
      <c r="X8" s="222" t="s">
        <v>578</v>
      </c>
      <c r="Z8" s="423"/>
    </row>
    <row r="9" spans="2:26" ht="39.5">
      <c r="B9" s="223" t="s">
        <v>579</v>
      </c>
      <c r="C9">
        <v>2043.200688760257</v>
      </c>
      <c r="E9" s="227">
        <v>6.4509251762437422E-2</v>
      </c>
      <c r="F9" s="227">
        <v>0.10838201311707962</v>
      </c>
      <c r="G9" s="227">
        <v>2.4936061698326739E-2</v>
      </c>
      <c r="H9" s="227">
        <v>7.1442461925244061E-3</v>
      </c>
      <c r="I9" s="227">
        <v>1.2563776743718336E-2</v>
      </c>
      <c r="J9" s="227">
        <v>3.9163793496442167E-2</v>
      </c>
      <c r="L9" s="97">
        <v>362.77838741799371</v>
      </c>
      <c r="M9" s="97">
        <v>289.04962155663566</v>
      </c>
      <c r="N9" s="97">
        <v>73.728765861358113</v>
      </c>
      <c r="O9" s="97">
        <v>4.5224782744170762</v>
      </c>
      <c r="P9" s="97">
        <v>10.295760774887629</v>
      </c>
      <c r="Q9" s="97">
        <v>58.910527543745658</v>
      </c>
      <c r="S9" s="227">
        <v>0.17755396687836622</v>
      </c>
      <c r="T9" s="227">
        <v>0.14146903098981475</v>
      </c>
      <c r="U9" s="227">
        <v>3.6084935888551488E-2</v>
      </c>
      <c r="V9" s="227">
        <v>2.2134283231673921E-3</v>
      </c>
      <c r="W9" s="227">
        <v>5.0390354856109307E-3</v>
      </c>
      <c r="X9" s="227">
        <v>2.8832472437883973E-2</v>
      </c>
      <c r="Z9" s="227">
        <v>0.15411974576734089</v>
      </c>
    </row>
    <row r="10" spans="2:26">
      <c r="B10" s="224" t="s">
        <v>537</v>
      </c>
      <c r="C10">
        <v>134.97708773400799</v>
      </c>
      <c r="E10" s="227">
        <v>1.037840169661953E-3</v>
      </c>
      <c r="F10" s="227">
        <v>1.9584882538765669E-3</v>
      </c>
      <c r="G10" s="227">
        <v>2.0741645130328834E-4</v>
      </c>
      <c r="H10" s="227">
        <v>0</v>
      </c>
      <c r="I10" s="227">
        <v>4.9839145503938198E-5</v>
      </c>
      <c r="J10" s="227">
        <v>3.8055129698477685E-4</v>
      </c>
      <c r="L10" s="97">
        <v>5.8364648924173839</v>
      </c>
      <c r="M10" s="97">
        <v>5.2231940736753817</v>
      </c>
      <c r="N10" s="97">
        <v>0.61327081874200262</v>
      </c>
      <c r="O10" s="97">
        <v>0</v>
      </c>
      <c r="P10" s="97">
        <v>4.0842171092376395E-2</v>
      </c>
      <c r="Q10" s="97">
        <v>0.57242865568848522</v>
      </c>
      <c r="S10" s="227">
        <v>4.3240412061038E-2</v>
      </c>
      <c r="T10" s="227">
        <v>3.8696894127456999E-2</v>
      </c>
      <c r="U10" s="227">
        <v>4.5435179335810098E-3</v>
      </c>
      <c r="V10" s="227">
        <v>0</v>
      </c>
      <c r="W10" s="227">
        <v>3.0258595572058749E-4</v>
      </c>
      <c r="X10" s="227">
        <v>4.2409320374176334E-3</v>
      </c>
      <c r="Z10" s="227">
        <v>3.8623602595180273E-3</v>
      </c>
    </row>
    <row r="11" spans="2:26">
      <c r="B11" s="224" t="s">
        <v>536</v>
      </c>
      <c r="C11">
        <v>60.448921272232596</v>
      </c>
      <c r="E11" s="227">
        <v>1.7045483522847623E-3</v>
      </c>
      <c r="F11" s="227">
        <v>2.4365244898945093E-3</v>
      </c>
      <c r="G11" s="227">
        <v>1.0443065548315644E-3</v>
      </c>
      <c r="H11" s="227">
        <v>2.1567520161624998E-4</v>
      </c>
      <c r="I11" s="227">
        <v>3.2452511368319392E-4</v>
      </c>
      <c r="J11" s="227">
        <v>1.7851542215794325E-3</v>
      </c>
      <c r="L11" s="97">
        <v>9.5858080139433888</v>
      </c>
      <c r="M11" s="97">
        <v>6.4980937469457061</v>
      </c>
      <c r="N11" s="97">
        <v>3.0877142669976827</v>
      </c>
      <c r="O11" s="97">
        <v>0.13652754781332113</v>
      </c>
      <c r="P11" s="97">
        <v>0.26594176290150434</v>
      </c>
      <c r="Q11" s="97">
        <v>2.6852449048313627</v>
      </c>
      <c r="S11" s="227">
        <v>0.15857699049373541</v>
      </c>
      <c r="T11" s="227">
        <v>0.10749726562830536</v>
      </c>
      <c r="U11" s="227">
        <v>5.1079724865430047E-2</v>
      </c>
      <c r="V11" s="227">
        <v>2.2585605324281525E-3</v>
      </c>
      <c r="W11" s="227">
        <v>4.3994459670145597E-3</v>
      </c>
      <c r="X11" s="227">
        <v>4.4421717514830796E-2</v>
      </c>
      <c r="Z11" s="227">
        <v>2.1179385657887906E-4</v>
      </c>
    </row>
    <row r="12" spans="2:26">
      <c r="B12" s="224" t="s">
        <v>525</v>
      </c>
      <c r="C12">
        <v>5.9695351315801606</v>
      </c>
      <c r="E12" s="227">
        <v>5.7093426186927245E-5</v>
      </c>
      <c r="F12" s="227">
        <v>1.0503744124434888E-4</v>
      </c>
      <c r="G12" s="227">
        <v>1.3847969057678711E-5</v>
      </c>
      <c r="H12" s="227">
        <v>7.8474914744219859E-7</v>
      </c>
      <c r="I12" s="227">
        <v>0</v>
      </c>
      <c r="J12" s="227">
        <v>2.6889681976172142E-5</v>
      </c>
      <c r="L12" s="97">
        <v>0.32107427257933407</v>
      </c>
      <c r="M12" s="97">
        <v>0.28012980906858503</v>
      </c>
      <c r="N12" s="97">
        <v>4.094446351074902E-2</v>
      </c>
      <c r="O12" s="97">
        <v>4.9676493146166769E-4</v>
      </c>
      <c r="P12" s="97">
        <v>0</v>
      </c>
      <c r="Q12" s="97">
        <v>4.0447699501932985E-2</v>
      </c>
      <c r="S12" s="227">
        <v>5.3785473324510683E-2</v>
      </c>
      <c r="T12" s="227">
        <v>4.6926570142227057E-2</v>
      </c>
      <c r="U12" s="227">
        <v>6.8589031822836183E-3</v>
      </c>
      <c r="V12" s="227">
        <v>8.3216686142555951E-5</v>
      </c>
      <c r="W12" s="227">
        <v>0</v>
      </c>
      <c r="X12" s="227">
        <v>6.7756866507001044E-3</v>
      </c>
      <c r="Z12" s="227">
        <v>3.7984766095178202E-5</v>
      </c>
    </row>
    <row r="13" spans="2:26">
      <c r="B13" s="224" t="s">
        <v>521</v>
      </c>
      <c r="C13">
        <v>10.9390533671521</v>
      </c>
      <c r="E13" s="227">
        <v>9.7096382574037479E-5</v>
      </c>
      <c r="F13" s="227">
        <v>1.477275145589374E-5</v>
      </c>
      <c r="G13" s="227">
        <v>1.7135222151409835E-4</v>
      </c>
      <c r="H13" s="227">
        <v>1.5498795619350858E-5</v>
      </c>
      <c r="I13" s="227">
        <v>4.5654178393306211E-6</v>
      </c>
      <c r="J13" s="227">
        <v>3.2780479523353279E-4</v>
      </c>
      <c r="L13" s="97">
        <v>0.54603747729159791</v>
      </c>
      <c r="M13" s="97">
        <v>3.9398218347020321E-2</v>
      </c>
      <c r="N13" s="97">
        <v>0.50663925894457762</v>
      </c>
      <c r="O13" s="97">
        <v>9.8111073693805066E-3</v>
      </c>
      <c r="P13" s="97">
        <v>3.74126752408696E-3</v>
      </c>
      <c r="Q13" s="97">
        <v>0.49308689722131382</v>
      </c>
      <c r="S13" s="227">
        <v>4.9916337270210671E-2</v>
      </c>
      <c r="T13" s="227">
        <v>3.6016113117544237E-3</v>
      </c>
      <c r="U13" s="227">
        <v>4.6314725958456253E-2</v>
      </c>
      <c r="V13" s="227">
        <v>8.9688815294030819E-4</v>
      </c>
      <c r="W13" s="227">
        <v>3.4201017204297363E-4</v>
      </c>
      <c r="X13" s="227">
        <v>4.5075828837434884E-2</v>
      </c>
      <c r="Z13" s="227">
        <v>9.7839549795253333E-9</v>
      </c>
    </row>
    <row r="14" spans="2:26">
      <c r="B14" s="224" t="s">
        <v>519</v>
      </c>
      <c r="C14">
        <v>6.7712778709641199</v>
      </c>
      <c r="E14" s="227">
        <v>4.2200897742352383E-5</v>
      </c>
      <c r="F14" s="227">
        <v>3.9149112126324326E-5</v>
      </c>
      <c r="G14" s="227">
        <v>4.4953605538466945E-5</v>
      </c>
      <c r="H14" s="227">
        <v>0</v>
      </c>
      <c r="I14" s="227">
        <v>0</v>
      </c>
      <c r="J14" s="227">
        <v>8.83619868545793E-5</v>
      </c>
      <c r="L14" s="97">
        <v>0.23732368942894388</v>
      </c>
      <c r="M14" s="97">
        <v>0.10440880104495012</v>
      </c>
      <c r="N14" s="97">
        <v>0.13291488838399376</v>
      </c>
      <c r="O14" s="97">
        <v>0</v>
      </c>
      <c r="P14" s="97">
        <v>0</v>
      </c>
      <c r="Q14" s="97">
        <v>0.13291488887279712</v>
      </c>
      <c r="S14" s="227">
        <v>3.5048582254556461E-2</v>
      </c>
      <c r="T14" s="227">
        <v>1.5419364414605541E-2</v>
      </c>
      <c r="U14" s="227">
        <v>1.9629217839950915E-2</v>
      </c>
      <c r="V14" s="227">
        <v>0</v>
      </c>
      <c r="W14" s="227">
        <v>0</v>
      </c>
      <c r="X14" s="227">
        <v>1.9629217912138675E-2</v>
      </c>
      <c r="Z14" s="227">
        <v>0</v>
      </c>
    </row>
    <row r="15" spans="2:26">
      <c r="B15" s="224" t="s">
        <v>518</v>
      </c>
      <c r="C15">
        <v>1.3560782781882099</v>
      </c>
      <c r="E15" s="227">
        <v>3.9333459428295894E-5</v>
      </c>
      <c r="F15" s="227">
        <v>3.9149112126324326E-5</v>
      </c>
      <c r="G15" s="227">
        <v>3.9499740523751825E-5</v>
      </c>
      <c r="H15" s="227">
        <v>0</v>
      </c>
      <c r="I15" s="227">
        <v>0</v>
      </c>
      <c r="J15" s="227">
        <v>7.7641729149036109E-5</v>
      </c>
      <c r="L15" s="97">
        <v>0.22119817844914205</v>
      </c>
      <c r="M15" s="97">
        <v>0.10440880104495012</v>
      </c>
      <c r="N15" s="97">
        <v>0.11678937740419193</v>
      </c>
      <c r="O15" s="97">
        <v>0</v>
      </c>
      <c r="P15" s="97">
        <v>0</v>
      </c>
      <c r="Q15" s="97">
        <v>0.11678938160047873</v>
      </c>
      <c r="S15" s="227">
        <v>0.16311608408378472</v>
      </c>
      <c r="T15" s="227">
        <v>7.6993196281003512E-2</v>
      </c>
      <c r="U15" s="227">
        <v>8.6122887802781212E-2</v>
      </c>
      <c r="V15" s="227">
        <v>0</v>
      </c>
      <c r="W15" s="227">
        <v>0</v>
      </c>
      <c r="X15" s="227">
        <v>8.612289089720937E-2</v>
      </c>
      <c r="Z15" s="227">
        <v>1.7380907956976444E-4</v>
      </c>
    </row>
    <row r="16" spans="2:26">
      <c r="B16" s="224" t="s">
        <v>517</v>
      </c>
      <c r="C16">
        <v>1.5139340372478198</v>
      </c>
      <c r="E16" s="227">
        <v>1.8024312073106904E-5</v>
      </c>
      <c r="F16" s="227">
        <v>2.2159129002830014E-5</v>
      </c>
      <c r="G16" s="227">
        <v>1.4294711036200169E-5</v>
      </c>
      <c r="H16" s="227">
        <v>9.6131761893047951E-6</v>
      </c>
      <c r="I16" s="227">
        <v>1.3949887716080411E-6</v>
      </c>
      <c r="J16" s="227">
        <v>2.3292519472306594E-5</v>
      </c>
      <c r="L16" s="97">
        <v>0.10136268348422919</v>
      </c>
      <c r="M16" s="97">
        <v>5.9097332371687829E-2</v>
      </c>
      <c r="N16" s="97">
        <v>4.2265351112541358E-2</v>
      </c>
      <c r="O16" s="97">
        <v>6.0853698616610153E-3</v>
      </c>
      <c r="P16" s="97">
        <v>1.1431650664527864E-3</v>
      </c>
      <c r="Q16" s="97">
        <v>3.5036815574599658E-2</v>
      </c>
      <c r="S16" s="227">
        <v>6.6953170343204901E-2</v>
      </c>
      <c r="T16" s="227">
        <v>3.9035605857122312E-2</v>
      </c>
      <c r="U16" s="227">
        <v>2.7917564486082579E-2</v>
      </c>
      <c r="V16" s="227">
        <v>4.0195739787471894E-3</v>
      </c>
      <c r="W16" s="227">
        <v>7.5509568998854526E-4</v>
      </c>
      <c r="X16" s="227">
        <v>2.314289441453676E-2</v>
      </c>
      <c r="Z16" s="227">
        <v>1.1510534932313021E-5</v>
      </c>
    </row>
    <row r="17" spans="2:26">
      <c r="B17" s="224" t="s">
        <v>515</v>
      </c>
      <c r="C17">
        <v>20.431780377860502</v>
      </c>
      <c r="E17" s="227">
        <v>3.4526205333859064E-4</v>
      </c>
      <c r="F17" s="227">
        <v>6.6952587803825736E-4</v>
      </c>
      <c r="G17" s="227">
        <v>5.2776384109165519E-5</v>
      </c>
      <c r="H17" s="227">
        <v>1.5694982948843972E-6</v>
      </c>
      <c r="I17" s="227">
        <v>3.8045150176913012E-6</v>
      </c>
      <c r="J17" s="227">
        <v>1.0100547660840675E-4</v>
      </c>
      <c r="L17" s="97">
        <v>1.9416379437799054</v>
      </c>
      <c r="M17" s="97">
        <v>1.7855933480426858</v>
      </c>
      <c r="N17" s="97">
        <v>0.15604459573721974</v>
      </c>
      <c r="O17" s="97">
        <v>9.9352986292333537E-4</v>
      </c>
      <c r="P17" s="97">
        <v>3.1177230609578835E-3</v>
      </c>
      <c r="Q17" s="97">
        <v>0.15193333894861991</v>
      </c>
      <c r="S17" s="227">
        <v>9.5030286537527014E-2</v>
      </c>
      <c r="T17" s="227">
        <v>8.7392939578457965E-2</v>
      </c>
      <c r="U17" s="227">
        <v>7.6373469590690574E-3</v>
      </c>
      <c r="V17" s="227">
        <v>4.8626690604011482E-5</v>
      </c>
      <c r="W17" s="227">
        <v>1.5259184482700245E-4</v>
      </c>
      <c r="X17" s="227">
        <v>7.4361282344857253E-3</v>
      </c>
      <c r="Z17" s="227">
        <v>1.3179563393350691E-4</v>
      </c>
    </row>
    <row r="18" spans="2:26">
      <c r="B18" s="224" t="s">
        <v>514</v>
      </c>
      <c r="C18">
        <v>1.69812561792304</v>
      </c>
      <c r="E18" s="227">
        <v>4.7157754505798571E-6</v>
      </c>
      <c r="F18" s="227">
        <v>7.38637572794687E-6</v>
      </c>
      <c r="G18" s="227">
        <v>2.3068964765116107E-6</v>
      </c>
      <c r="H18" s="227">
        <v>1.9618728686054965E-7</v>
      </c>
      <c r="I18" s="227">
        <v>0</v>
      </c>
      <c r="J18" s="227">
        <v>4.4519338189275004E-6</v>
      </c>
      <c r="L18" s="97">
        <v>2.651993887151053E-2</v>
      </c>
      <c r="M18" s="97">
        <v>1.969910917351016E-2</v>
      </c>
      <c r="N18" s="97">
        <v>6.8208296980003689E-3</v>
      </c>
      <c r="O18" s="97">
        <v>1.2419123286541692E-4</v>
      </c>
      <c r="P18" s="97">
        <v>0</v>
      </c>
      <c r="Q18" s="97">
        <v>6.6966385645631293E-3</v>
      </c>
      <c r="S18" s="227">
        <v>1.5617183199878225E-2</v>
      </c>
      <c r="T18" s="227">
        <v>1.1600501732965986E-2</v>
      </c>
      <c r="U18" s="227">
        <v>4.0166814669122392E-3</v>
      </c>
      <c r="V18" s="227">
        <v>7.3134302642058923E-5</v>
      </c>
      <c r="W18" s="227">
        <v>0</v>
      </c>
      <c r="X18" s="227">
        <v>3.9435472228219011E-3</v>
      </c>
      <c r="Z18" s="227">
        <v>7.9422694398090243E-5</v>
      </c>
    </row>
    <row r="19" spans="2:26">
      <c r="B19" s="224" t="s">
        <v>513</v>
      </c>
      <c r="C19">
        <v>8.6387114427705001</v>
      </c>
      <c r="E19" s="227">
        <v>1.4060923095472654E-5</v>
      </c>
      <c r="F19" s="227">
        <v>0</v>
      </c>
      <c r="G19" s="227">
        <v>2.6743862690636888E-5</v>
      </c>
      <c r="H19" s="227">
        <v>0</v>
      </c>
      <c r="I19" s="227">
        <v>0</v>
      </c>
      <c r="J19" s="227">
        <v>5.2568437240552157E-5</v>
      </c>
      <c r="L19" s="97">
        <v>7.9073913691775508E-2</v>
      </c>
      <c r="M19" s="97">
        <v>0</v>
      </c>
      <c r="N19" s="97">
        <v>7.9073913691775508E-2</v>
      </c>
      <c r="O19" s="97">
        <v>0</v>
      </c>
      <c r="P19" s="97">
        <v>0</v>
      </c>
      <c r="Q19" s="97">
        <v>7.9073912241737876E-2</v>
      </c>
      <c r="S19" s="227">
        <v>9.1534384746639833E-3</v>
      </c>
      <c r="T19" s="227">
        <v>0</v>
      </c>
      <c r="U19" s="227">
        <v>9.1534384746639833E-3</v>
      </c>
      <c r="V19" s="227">
        <v>0</v>
      </c>
      <c r="W19" s="227">
        <v>0</v>
      </c>
      <c r="X19" s="227">
        <v>9.1534383068105213E-3</v>
      </c>
      <c r="Z19" s="227">
        <v>6.9466081913560629E-4</v>
      </c>
    </row>
    <row r="20" spans="2:26">
      <c r="B20" s="224" t="s">
        <v>510</v>
      </c>
      <c r="C20">
        <v>0.46245358287362703</v>
      </c>
      <c r="E20" s="227">
        <v>3.3607381760315807E-7</v>
      </c>
      <c r="F20" s="227">
        <v>0</v>
      </c>
      <c r="G20" s="227">
        <v>6.3921208948158892E-7</v>
      </c>
      <c r="H20" s="227">
        <v>0</v>
      </c>
      <c r="I20" s="227">
        <v>1.5218058706523152E-6</v>
      </c>
      <c r="J20" s="227">
        <v>4.2738568595268589E-7</v>
      </c>
      <c r="L20" s="97">
        <v>1.8899663888905104E-3</v>
      </c>
      <c r="M20" s="97">
        <v>0</v>
      </c>
      <c r="N20" s="97">
        <v>1.8899663888905104E-3</v>
      </c>
      <c r="O20" s="97">
        <v>0</v>
      </c>
      <c r="P20" s="97">
        <v>1.2470891125862782E-3</v>
      </c>
      <c r="Q20" s="97">
        <v>6.4287736136708982E-4</v>
      </c>
      <c r="S20" s="227">
        <v>4.0868239730061174E-3</v>
      </c>
      <c r="T20" s="227">
        <v>0</v>
      </c>
      <c r="U20" s="227">
        <v>4.0868239730061174E-3</v>
      </c>
      <c r="V20" s="227">
        <v>0</v>
      </c>
      <c r="W20" s="227">
        <v>2.6966795344886877E-3</v>
      </c>
      <c r="X20" s="227">
        <v>1.3901446224555828E-3</v>
      </c>
      <c r="Z20" s="227">
        <v>0</v>
      </c>
    </row>
    <row r="21" spans="2:26">
      <c r="B21" s="224" t="s">
        <v>580</v>
      </c>
      <c r="C21">
        <v>8.394688284062239</v>
      </c>
      <c r="E21" s="227">
        <v>3.636320358091289E-4</v>
      </c>
      <c r="F21" s="227">
        <v>7.0097105344757438E-4</v>
      </c>
      <c r="G21" s="227">
        <v>5.9352554671932012E-5</v>
      </c>
      <c r="H21" s="227">
        <v>4.1199327824870124E-6</v>
      </c>
      <c r="I21" s="227">
        <v>0</v>
      </c>
      <c r="J21" s="227">
        <v>1.1493112833704799E-4</v>
      </c>
      <c r="L21" s="97">
        <v>2.0449445615980824</v>
      </c>
      <c r="M21" s="97">
        <v>1.8694561200141426</v>
      </c>
      <c r="N21" s="97">
        <v>0.17548844158393984</v>
      </c>
      <c r="O21" s="97">
        <v>2.6080157372449842E-3</v>
      </c>
      <c r="P21" s="97">
        <v>0</v>
      </c>
      <c r="Q21" s="97">
        <v>0.17288042850467261</v>
      </c>
      <c r="S21" s="227">
        <v>0.24359982079150194</v>
      </c>
      <c r="T21" s="227">
        <v>0.22269512062328797</v>
      </c>
      <c r="U21" s="227">
        <v>2.0904700168213983E-2</v>
      </c>
      <c r="V21" s="227">
        <v>3.1067451809931295E-4</v>
      </c>
      <c r="W21" s="227">
        <v>0</v>
      </c>
      <c r="X21" s="227">
        <v>2.0594025966740811E-2</v>
      </c>
      <c r="Z21" s="227">
        <v>9.5825211610645056E-4</v>
      </c>
    </row>
    <row r="22" spans="2:26">
      <c r="B22" s="224" t="s">
        <v>581</v>
      </c>
      <c r="C22">
        <v>16.364029327345698</v>
      </c>
      <c r="E22" s="227">
        <v>6.1964910481764686E-4</v>
      </c>
      <c r="F22" s="227">
        <v>1.0036998428404331E-3</v>
      </c>
      <c r="G22" s="227">
        <v>2.7323569520376623E-4</v>
      </c>
      <c r="H22" s="227">
        <v>1.5694982948843972E-6</v>
      </c>
      <c r="I22" s="227">
        <v>1.2681715588769293E-6</v>
      </c>
      <c r="J22" s="227">
        <v>5.3572788601741195E-4</v>
      </c>
      <c r="L22" s="97">
        <v>3.4846986574667351</v>
      </c>
      <c r="M22" s="97">
        <v>2.6768192561258375</v>
      </c>
      <c r="N22" s="97">
        <v>0.80787940134089742</v>
      </c>
      <c r="O22" s="97">
        <v>9.9352986292333537E-4</v>
      </c>
      <c r="P22" s="97">
        <v>1.0392409271552318E-3</v>
      </c>
      <c r="Q22" s="97">
        <v>0.80584666518702908</v>
      </c>
      <c r="S22" s="227">
        <v>0.21294869299968222</v>
      </c>
      <c r="T22" s="227">
        <v>0.16357947071462667</v>
      </c>
      <c r="U22" s="227">
        <v>4.9369222285055525E-2</v>
      </c>
      <c r="V22" s="227">
        <v>6.0714255825920677E-5</v>
      </c>
      <c r="W22" s="227">
        <v>6.3507642669557613E-5</v>
      </c>
      <c r="X22" s="227">
        <v>4.9245002503166511E-2</v>
      </c>
      <c r="Z22" s="227">
        <v>1.0347971692681313E-3</v>
      </c>
    </row>
    <row r="23" spans="2:26">
      <c r="B23" s="224" t="s">
        <v>506</v>
      </c>
      <c r="C23">
        <v>20.343635319617402</v>
      </c>
      <c r="E23" s="227">
        <v>9.6495142235602876E-4</v>
      </c>
      <c r="F23" s="227">
        <v>1.9884838256984949E-3</v>
      </c>
      <c r="G23" s="227">
        <v>4.1726143535925075E-5</v>
      </c>
      <c r="H23" s="227">
        <v>2.1580599423032254E-6</v>
      </c>
      <c r="I23" s="227">
        <v>3.4240633794979658E-6</v>
      </c>
      <c r="J23" s="227">
        <v>7.9244418884627521E-5</v>
      </c>
      <c r="L23" s="97">
        <v>5.4265630335966035</v>
      </c>
      <c r="M23" s="97">
        <v>5.3031908225283226</v>
      </c>
      <c r="N23" s="97">
        <v>0.12337221106828086</v>
      </c>
      <c r="O23" s="97">
        <v>1.3661034265824352E-3</v>
      </c>
      <c r="P23" s="97">
        <v>2.8059506430652202E-3</v>
      </c>
      <c r="Q23" s="97">
        <v>0.11920016179778554</v>
      </c>
      <c r="S23" s="227">
        <v>0.26674500148770164</v>
      </c>
      <c r="T23" s="227">
        <v>0.26068058826312357</v>
      </c>
      <c r="U23" s="227">
        <v>6.0644132245780491E-3</v>
      </c>
      <c r="V23" s="227">
        <v>6.7151391829418976E-5</v>
      </c>
      <c r="W23" s="227">
        <v>1.3792769084684865E-4</v>
      </c>
      <c r="X23" s="227">
        <v>5.8593343778061448E-3</v>
      </c>
      <c r="Z23" s="227">
        <v>1.0963784297928214E-3</v>
      </c>
    </row>
    <row r="24" spans="2:26">
      <c r="B24" s="224" t="s">
        <v>501</v>
      </c>
      <c r="C24">
        <v>130.47896009249899</v>
      </c>
      <c r="E24" s="227">
        <v>7.7385656500268442E-3</v>
      </c>
      <c r="F24" s="227">
        <v>1.4534845016896725E-2</v>
      </c>
      <c r="G24" s="227">
        <v>1.6083279624581337E-3</v>
      </c>
      <c r="H24" s="227">
        <v>8.0959944170899689E-5</v>
      </c>
      <c r="I24" s="227">
        <v>1.2981004547327757E-3</v>
      </c>
      <c r="J24" s="227">
        <v>2.4201071355491877E-3</v>
      </c>
      <c r="L24" s="97">
        <v>43.519096730241507</v>
      </c>
      <c r="M24" s="97">
        <v>38.763733304897244</v>
      </c>
      <c r="N24" s="97">
        <v>4.7553634253442612</v>
      </c>
      <c r="O24" s="97">
        <v>5.124957605660823E-2</v>
      </c>
      <c r="P24" s="97">
        <v>1.0637670516060174</v>
      </c>
      <c r="Q24" s="97">
        <v>3.6403467422158062</v>
      </c>
      <c r="S24" s="227">
        <v>0.33353344247524658</v>
      </c>
      <c r="T24" s="227">
        <v>0.29708800006849306</v>
      </c>
      <c r="U24" s="227">
        <v>3.6445442406753507E-2</v>
      </c>
      <c r="V24" s="227">
        <v>3.9278038405790816E-4</v>
      </c>
      <c r="W24" s="227">
        <v>8.1527860955658508E-3</v>
      </c>
      <c r="X24" s="227">
        <v>2.7899875502035699E-2</v>
      </c>
      <c r="Z24" s="227">
        <v>2.0143436267971992E-2</v>
      </c>
    </row>
    <row r="25" spans="2:26">
      <c r="B25" s="224" t="s">
        <v>499</v>
      </c>
      <c r="C25">
        <v>13.071718758737301</v>
      </c>
      <c r="E25" s="227">
        <v>6.1774311319571014E-6</v>
      </c>
      <c r="F25" s="227">
        <v>0</v>
      </c>
      <c r="G25" s="227">
        <v>1.1749468285415787E-5</v>
      </c>
      <c r="H25" s="227">
        <v>3.923745737210993E-7</v>
      </c>
      <c r="I25" s="227">
        <v>3.804514676630788E-7</v>
      </c>
      <c r="J25" s="227">
        <v>2.2722671928931959E-5</v>
      </c>
      <c r="L25" s="97">
        <v>3.4739800000936072E-2</v>
      </c>
      <c r="M25" s="97">
        <v>0</v>
      </c>
      <c r="N25" s="97">
        <v>3.4739800000936072E-2</v>
      </c>
      <c r="O25" s="97">
        <v>2.4838246573083384E-4</v>
      </c>
      <c r="P25" s="97">
        <v>3.1177227814656956E-4</v>
      </c>
      <c r="Q25" s="97">
        <v>3.4179645816446454E-2</v>
      </c>
      <c r="S25" s="227">
        <v>2.6576306178340589E-3</v>
      </c>
      <c r="T25" s="227">
        <v>0</v>
      </c>
      <c r="U25" s="227">
        <v>2.6576306178340589E-3</v>
      </c>
      <c r="V25" s="227">
        <v>1.9001515433065132E-5</v>
      </c>
      <c r="W25" s="227">
        <v>2.3850901622112782E-5</v>
      </c>
      <c r="X25" s="227">
        <v>2.6147782435726251E-3</v>
      </c>
      <c r="Z25" s="227">
        <v>5.7552674661565106E-6</v>
      </c>
    </row>
    <row r="26" spans="2:26">
      <c r="B26" s="224" t="s">
        <v>498</v>
      </c>
      <c r="C26">
        <v>1.31797449105691</v>
      </c>
      <c r="E26" s="227">
        <v>2.632219224949895E-5</v>
      </c>
      <c r="F26" s="227">
        <v>5.2591527492040768E-5</v>
      </c>
      <c r="G26" s="227">
        <v>2.6272762170265196E-6</v>
      </c>
      <c r="H26" s="227">
        <v>0</v>
      </c>
      <c r="I26" s="227">
        <v>0</v>
      </c>
      <c r="J26" s="227">
        <v>5.1642432481457945E-6</v>
      </c>
      <c r="L26" s="97">
        <v>0.14802717744650584</v>
      </c>
      <c r="M26" s="97">
        <v>0.14025907695807702</v>
      </c>
      <c r="N26" s="97">
        <v>7.7681004884288113E-3</v>
      </c>
      <c r="O26" s="97">
        <v>0</v>
      </c>
      <c r="P26" s="97">
        <v>0</v>
      </c>
      <c r="Q26" s="97">
        <v>7.7681007622546309E-3</v>
      </c>
      <c r="S26" s="227">
        <v>0.11231414450806244</v>
      </c>
      <c r="T26" s="227">
        <v>0.10642017573921364</v>
      </c>
      <c r="U26" s="227">
        <v>5.893968768848794E-3</v>
      </c>
      <c r="V26" s="227">
        <v>0</v>
      </c>
      <c r="W26" s="227">
        <v>0</v>
      </c>
      <c r="X26" s="227">
        <v>5.8939689766114032E-3</v>
      </c>
      <c r="Z26" s="227">
        <v>4.0263854898512363E-3</v>
      </c>
    </row>
    <row r="27" spans="2:26">
      <c r="B27" s="224" t="s">
        <v>496</v>
      </c>
      <c r="C27">
        <v>19.7076167727996</v>
      </c>
      <c r="E27" s="227">
        <v>7.7576856191604788E-5</v>
      </c>
      <c r="F27" s="227">
        <v>8.7604006694164127E-5</v>
      </c>
      <c r="G27" s="227">
        <v>6.8532375735230744E-5</v>
      </c>
      <c r="H27" s="227">
        <v>1.9618728686054965E-7</v>
      </c>
      <c r="I27" s="227">
        <v>0</v>
      </c>
      <c r="J27" s="227">
        <v>1.3462647621054202E-4</v>
      </c>
      <c r="L27" s="97">
        <v>0.43626621021413353</v>
      </c>
      <c r="M27" s="97">
        <v>0.2336356767468338</v>
      </c>
      <c r="N27" s="97">
        <v>0.20263053346729973</v>
      </c>
      <c r="O27" s="97">
        <v>1.2419123286541692E-4</v>
      </c>
      <c r="P27" s="97">
        <v>0</v>
      </c>
      <c r="Q27" s="97">
        <v>0.2025063464712385</v>
      </c>
      <c r="S27" s="227">
        <v>2.2136933919694794E-2</v>
      </c>
      <c r="T27" s="227">
        <v>1.1855095389783363E-2</v>
      </c>
      <c r="U27" s="227">
        <v>1.0281838529911432E-2</v>
      </c>
      <c r="V27" s="227">
        <v>6.3016870226959823E-6</v>
      </c>
      <c r="W27" s="227">
        <v>0</v>
      </c>
      <c r="X27" s="227">
        <v>1.0275537057871818E-2</v>
      </c>
      <c r="Z27" s="227">
        <v>5.7552675571059808E-5</v>
      </c>
    </row>
    <row r="28" spans="2:26">
      <c r="B28" s="224" t="s">
        <v>494</v>
      </c>
      <c r="C28">
        <v>12.438956756445499</v>
      </c>
      <c r="E28" s="227">
        <v>3.0317504220286385E-4</v>
      </c>
      <c r="F28" s="227">
        <v>6.0200941516086459E-4</v>
      </c>
      <c r="G28" s="227">
        <v>3.3626714866841212E-5</v>
      </c>
      <c r="H28" s="227">
        <v>1.3733108517044457E-6</v>
      </c>
      <c r="I28" s="227">
        <v>7.609029353261576E-7</v>
      </c>
      <c r="J28" s="227">
        <v>6.5105079556815326E-5</v>
      </c>
      <c r="L28" s="97">
        <v>1.7049547144147725</v>
      </c>
      <c r="M28" s="97">
        <v>1.6055301855096988</v>
      </c>
      <c r="N28" s="97">
        <v>9.9424528905073584E-2</v>
      </c>
      <c r="O28" s="97">
        <v>8.6933853110400777E-4</v>
      </c>
      <c r="P28" s="97">
        <v>6.2354455629313912E-4</v>
      </c>
      <c r="Q28" s="97">
        <v>9.7931641448828127E-2</v>
      </c>
      <c r="S28" s="227">
        <v>0.13706573210259901</v>
      </c>
      <c r="T28" s="227">
        <v>0.12907273631912586</v>
      </c>
      <c r="U28" s="227">
        <v>7.9929957834731381E-3</v>
      </c>
      <c r="V28" s="227">
        <v>6.9888379558321261E-5</v>
      </c>
      <c r="W28" s="227">
        <v>5.0128364339721396E-5</v>
      </c>
      <c r="X28" s="227">
        <v>7.8729786883520482E-3</v>
      </c>
      <c r="Z28" s="227">
        <v>3.5107132134726271E-5</v>
      </c>
    </row>
    <row r="29" spans="2:26">
      <c r="B29" s="224" t="s">
        <v>491</v>
      </c>
      <c r="C29">
        <v>24.7588197177074</v>
      </c>
      <c r="E29" s="227">
        <v>1.3630240878891432E-4</v>
      </c>
      <c r="F29" s="227">
        <v>1.1789078416768461E-4</v>
      </c>
      <c r="G29" s="227">
        <v>1.5290967712644488E-4</v>
      </c>
      <c r="H29" s="227">
        <v>1.6610521925031208E-5</v>
      </c>
      <c r="I29" s="227">
        <v>8.7503840404679067E-6</v>
      </c>
      <c r="J29" s="227">
        <v>2.8880586614832282E-4</v>
      </c>
      <c r="L29" s="97">
        <v>0.76651901410555423</v>
      </c>
      <c r="M29" s="97">
        <v>0.31440905708102468</v>
      </c>
      <c r="N29" s="97">
        <v>0.45210995702452955</v>
      </c>
      <c r="O29" s="97">
        <v>1.0514856642438633E-2</v>
      </c>
      <c r="P29" s="97">
        <v>7.1707626302812567E-3</v>
      </c>
      <c r="Q29" s="97">
        <v>0.43442436019564096</v>
      </c>
      <c r="S29" s="227">
        <v>3.095943275346616E-2</v>
      </c>
      <c r="T29" s="227">
        <v>1.2698870974700006E-2</v>
      </c>
      <c r="U29" s="227">
        <v>1.8260561778766154E-2</v>
      </c>
      <c r="V29" s="227">
        <v>4.2469135291285529E-4</v>
      </c>
      <c r="W29" s="227">
        <v>2.8962457467844312E-4</v>
      </c>
      <c r="X29" s="227">
        <v>1.754624675767329E-2</v>
      </c>
      <c r="Z29" s="227">
        <v>5.1221880130469799E-4</v>
      </c>
    </row>
    <row r="30" spans="2:26">
      <c r="B30" s="224" t="s">
        <v>488</v>
      </c>
      <c r="C30">
        <v>4.1341732751244002</v>
      </c>
      <c r="E30" s="227">
        <v>1.4446878344610378E-4</v>
      </c>
      <c r="F30" s="227">
        <v>2.7862386195920408E-4</v>
      </c>
      <c r="G30" s="227">
        <v>2.3461027012672275E-5</v>
      </c>
      <c r="H30" s="227">
        <v>0</v>
      </c>
      <c r="I30" s="227">
        <v>3.804514676630788E-7</v>
      </c>
      <c r="J30" s="227">
        <v>4.5908342144684866E-5</v>
      </c>
      <c r="L30" s="97">
        <v>0.81244396515128026</v>
      </c>
      <c r="M30" s="97">
        <v>0.7430764528147038</v>
      </c>
      <c r="N30" s="97">
        <v>6.9367512336576467E-2</v>
      </c>
      <c r="O30" s="97">
        <v>0</v>
      </c>
      <c r="P30" s="97">
        <v>3.1177227814656956E-4</v>
      </c>
      <c r="Q30" s="97">
        <v>6.9055737786173493E-2</v>
      </c>
      <c r="S30" s="227">
        <v>0.19651908884414943</v>
      </c>
      <c r="T30" s="227">
        <v>0.17974003588234799</v>
      </c>
      <c r="U30" s="227">
        <v>1.677905296180145E-2</v>
      </c>
      <c r="V30" s="227">
        <v>0</v>
      </c>
      <c r="W30" s="227">
        <v>7.5413452073362378E-5</v>
      </c>
      <c r="X30" s="227">
        <v>1.6703638960100325E-2</v>
      </c>
      <c r="Z30" s="227">
        <v>1.4388168892764952E-5</v>
      </c>
    </row>
    <row r="31" spans="2:26">
      <c r="B31" s="224" t="s">
        <v>487</v>
      </c>
      <c r="C31">
        <v>0.69560628860584495</v>
      </c>
      <c r="E31" s="227">
        <v>4.2387225552495537E-5</v>
      </c>
      <c r="F31" s="227">
        <v>8.8636516011320055E-5</v>
      </c>
      <c r="G31" s="227">
        <v>6.7040843987342669E-7</v>
      </c>
      <c r="H31" s="227">
        <v>0</v>
      </c>
      <c r="I31" s="227">
        <v>0</v>
      </c>
      <c r="J31" s="227">
        <v>1.3177724440538441E-6</v>
      </c>
      <c r="L31" s="97">
        <v>0.23837153451547174</v>
      </c>
      <c r="M31" s="97">
        <v>0.23638932948675132</v>
      </c>
      <c r="N31" s="97">
        <v>1.9822050287204331E-3</v>
      </c>
      <c r="O31" s="97">
        <v>0</v>
      </c>
      <c r="P31" s="97">
        <v>0</v>
      </c>
      <c r="Q31" s="97">
        <v>1.9822050657292778E-3</v>
      </c>
      <c r="S31" s="227">
        <v>0.34268168419411954</v>
      </c>
      <c r="T31" s="227">
        <v>0.33983207650484287</v>
      </c>
      <c r="U31" s="227">
        <v>2.8496076892766857E-3</v>
      </c>
      <c r="V31" s="227">
        <v>0</v>
      </c>
      <c r="W31" s="227">
        <v>0</v>
      </c>
      <c r="X31" s="227">
        <v>2.8496077424804093E-3</v>
      </c>
      <c r="Z31" s="227">
        <v>0</v>
      </c>
    </row>
    <row r="32" spans="2:26">
      <c r="B32" s="224" t="s">
        <v>267</v>
      </c>
      <c r="C32">
        <v>337.47448508727098</v>
      </c>
      <c r="E32" s="227">
        <v>3.3194958190900679E-3</v>
      </c>
      <c r="F32" s="227">
        <v>4.9150632694363594E-3</v>
      </c>
      <c r="G32" s="227">
        <v>1.8802954582497478E-3</v>
      </c>
      <c r="H32" s="227">
        <v>3.1586150726070628E-5</v>
      </c>
      <c r="I32" s="227">
        <v>4.0349420160055161E-3</v>
      </c>
      <c r="J32" s="227">
        <v>1.4844647375866771E-3</v>
      </c>
      <c r="L32" s="97">
        <v>18.667730711325273</v>
      </c>
      <c r="M32" s="97">
        <v>13.108237585721835</v>
      </c>
      <c r="N32" s="97">
        <v>5.5594931256034377</v>
      </c>
      <c r="O32" s="97">
        <v>1.9994786935056984E-2</v>
      </c>
      <c r="P32" s="97">
        <v>3.3065533226787278</v>
      </c>
      <c r="Q32" s="97">
        <v>2.2329451006645602</v>
      </c>
      <c r="S32" s="227">
        <v>5.5315976573748364E-2</v>
      </c>
      <c r="T32" s="227">
        <v>3.8842158933384378E-2</v>
      </c>
      <c r="U32" s="227">
        <v>1.6473817640363986E-2</v>
      </c>
      <c r="V32" s="227">
        <v>5.924829229648673E-5</v>
      </c>
      <c r="W32" s="227">
        <v>9.7979357515684557E-3</v>
      </c>
      <c r="X32" s="227">
        <v>6.6166338474066269E-3</v>
      </c>
      <c r="Z32" s="227">
        <v>8.6329011246562004E-3</v>
      </c>
    </row>
    <row r="33" spans="2:26">
      <c r="B33" s="224" t="s">
        <v>482</v>
      </c>
      <c r="C33">
        <v>88.840050497095703</v>
      </c>
      <c r="E33" s="227">
        <v>1.5866944011754341E-4</v>
      </c>
      <c r="F33" s="227">
        <v>2.6015794719569385E-4</v>
      </c>
      <c r="G33" s="227">
        <v>6.7126900830771774E-5</v>
      </c>
      <c r="H33" s="227">
        <v>0</v>
      </c>
      <c r="I33" s="227">
        <v>-4.3751922930823639E-5</v>
      </c>
      <c r="J33" s="227">
        <v>1.5578206512145698E-4</v>
      </c>
      <c r="L33" s="97">
        <v>0.89230369359012707</v>
      </c>
      <c r="M33" s="97">
        <v>0.69382874537155259</v>
      </c>
      <c r="N33" s="97">
        <v>0.19847494821857445</v>
      </c>
      <c r="O33" s="97">
        <v>0</v>
      </c>
      <c r="P33" s="97">
        <v>-3.5853815387343786E-2</v>
      </c>
      <c r="Q33" s="97">
        <v>0.23432877203258856</v>
      </c>
      <c r="S33" s="227">
        <v>1.0043935011262715E-2</v>
      </c>
      <c r="T33" s="227">
        <v>7.8098643741117049E-3</v>
      </c>
      <c r="U33" s="227">
        <v>2.2340706371510094E-3</v>
      </c>
      <c r="V33" s="227">
        <v>0</v>
      </c>
      <c r="W33" s="227">
        <v>-4.0357716127723155E-4</v>
      </c>
      <c r="X33" s="227">
        <v>2.637647893280397E-3</v>
      </c>
      <c r="Z33" s="227">
        <v>2.9633874073624611E-3</v>
      </c>
    </row>
    <row r="34" spans="2:26">
      <c r="B34" s="224" t="s">
        <v>481</v>
      </c>
      <c r="C34">
        <v>179.56427545580701</v>
      </c>
      <c r="E34" s="227">
        <v>1.4191312907784531E-2</v>
      </c>
      <c r="F34" s="227">
        <v>2.558918297290802E-2</v>
      </c>
      <c r="G34" s="227">
        <v>3.9104446768760681E-3</v>
      </c>
      <c r="H34" s="227">
        <v>5.4426267743110657E-3</v>
      </c>
      <c r="I34" s="227">
        <v>6.8975851172581315E-4</v>
      </c>
      <c r="J34" s="227">
        <v>5.0202501006424427E-3</v>
      </c>
      <c r="L34" s="97">
        <v>79.807182247120636</v>
      </c>
      <c r="M34" s="97">
        <v>68.245121506208363</v>
      </c>
      <c r="N34" s="97">
        <v>11.562060740912271</v>
      </c>
      <c r="O34" s="97">
        <v>3.4453125885188904</v>
      </c>
      <c r="P34" s="97">
        <v>0.56524314097846107</v>
      </c>
      <c r="Q34" s="97">
        <v>7.5515049852679752</v>
      </c>
      <c r="S34" s="227">
        <v>0.44444910906992841</v>
      </c>
      <c r="T34" s="227">
        <v>0.38005957105317606</v>
      </c>
      <c r="U34" s="227">
        <v>6.4389538016752318E-2</v>
      </c>
      <c r="V34" s="227">
        <v>1.9187071480523E-2</v>
      </c>
      <c r="W34" s="227">
        <v>3.1478596705477443E-3</v>
      </c>
      <c r="X34" s="227">
        <v>4.2054606720068291E-2</v>
      </c>
      <c r="Z34" s="227">
        <v>5.7552676647901535E-2</v>
      </c>
    </row>
    <row r="35" spans="2:26">
      <c r="B35" s="224" t="s">
        <v>479</v>
      </c>
      <c r="C35">
        <v>17.1105874471086</v>
      </c>
      <c r="E35" s="227">
        <v>6.4202239382787161E-3</v>
      </c>
      <c r="F35" s="227">
        <v>1.2122935615479946E-2</v>
      </c>
      <c r="G35" s="227">
        <v>1.2763832928612828E-3</v>
      </c>
      <c r="H35" s="227">
        <v>8.5646635852754116E-5</v>
      </c>
      <c r="I35" s="227">
        <v>3.2059380318969488E-3</v>
      </c>
      <c r="J35" s="227">
        <v>7.2628253838047385E-4</v>
      </c>
      <c r="L35" s="97">
        <v>36.105185280529902</v>
      </c>
      <c r="M35" s="97">
        <v>32.331286816241395</v>
      </c>
      <c r="N35" s="97">
        <v>3.7738984642885089</v>
      </c>
      <c r="O35" s="97">
        <v>5.4216363697865103E-2</v>
      </c>
      <c r="P35" s="97">
        <v>2.6272013351421766</v>
      </c>
      <c r="Q35" s="97">
        <v>1.0924806731424339</v>
      </c>
      <c r="S35" s="227">
        <v>2.1101078728089533</v>
      </c>
      <c r="T35" s="227">
        <v>1.889548615217465</v>
      </c>
      <c r="U35" s="227">
        <v>0.22055925759148814</v>
      </c>
      <c r="V35" s="227">
        <v>3.1685857581135678E-3</v>
      </c>
      <c r="W35" s="227">
        <v>0.15354243933840678</v>
      </c>
      <c r="X35" s="227">
        <v>6.3848227100294253E-2</v>
      </c>
      <c r="Z35" s="227">
        <v>4.8505393788218498E-3</v>
      </c>
    </row>
    <row r="36" spans="2:26">
      <c r="B36" s="224" t="s">
        <v>477</v>
      </c>
      <c r="C36">
        <v>31.958195182240601</v>
      </c>
      <c r="E36" s="227">
        <v>4.0184631904338318E-3</v>
      </c>
      <c r="F36" s="227">
        <v>5.7110381312668324E-3</v>
      </c>
      <c r="G36" s="227">
        <v>2.491762163117528E-3</v>
      </c>
      <c r="H36" s="227">
        <v>5.4387470299843699E-5</v>
      </c>
      <c r="I36" s="227">
        <v>2.3131452326197177E-4</v>
      </c>
      <c r="J36" s="227">
        <v>4.7489670105278492E-3</v>
      </c>
      <c r="L36" s="97">
        <v>22.59848868644</v>
      </c>
      <c r="M36" s="97">
        <v>15.231064298048665</v>
      </c>
      <c r="N36" s="97">
        <v>7.3674243883913331</v>
      </c>
      <c r="O36" s="97">
        <v>3.442856617804145E-2</v>
      </c>
      <c r="P36" s="97">
        <v>0.18955757045373933</v>
      </c>
      <c r="Q36" s="97">
        <v>7.1434385410967778</v>
      </c>
      <c r="S36" s="227">
        <v>0.70712656198426815</v>
      </c>
      <c r="T36" s="227">
        <v>0.47659338117168382</v>
      </c>
      <c r="U36" s="227">
        <v>0.23053318081258431</v>
      </c>
      <c r="V36" s="227">
        <v>1.0773000784842085E-3</v>
      </c>
      <c r="W36" s="227">
        <v>5.9314228908357702E-3</v>
      </c>
      <c r="X36" s="227">
        <v>0.22352446689688027</v>
      </c>
      <c r="Z36" s="227">
        <v>3.2217986881732941E-3</v>
      </c>
    </row>
    <row r="37" spans="2:26">
      <c r="B37" s="224" t="s">
        <v>470</v>
      </c>
      <c r="C37">
        <v>1.8205972049909598</v>
      </c>
      <c r="E37" s="227">
        <v>3.105596455758202E-6</v>
      </c>
      <c r="F37" s="227">
        <v>0</v>
      </c>
      <c r="G37" s="227">
        <v>5.9068415794172324E-6</v>
      </c>
      <c r="H37" s="227">
        <v>0</v>
      </c>
      <c r="I37" s="227">
        <v>0</v>
      </c>
      <c r="J37" s="227">
        <v>1.1610643014137167E-5</v>
      </c>
      <c r="L37" s="97">
        <v>1.7464832460621121E-2</v>
      </c>
      <c r="M37" s="97">
        <v>0</v>
      </c>
      <c r="N37" s="97">
        <v>1.7464832460621121E-2</v>
      </c>
      <c r="O37" s="97">
        <v>0</v>
      </c>
      <c r="P37" s="97">
        <v>0</v>
      </c>
      <c r="Q37" s="97">
        <v>1.7464832796318941E-2</v>
      </c>
      <c r="S37" s="227">
        <v>9.5929140244438871E-3</v>
      </c>
      <c r="T37" s="227">
        <v>0</v>
      </c>
      <c r="U37" s="227">
        <v>9.5929140244438871E-3</v>
      </c>
      <c r="V37" s="227">
        <v>0</v>
      </c>
      <c r="W37" s="227">
        <v>0</v>
      </c>
      <c r="X37" s="227">
        <v>9.5929142088327351E-3</v>
      </c>
      <c r="Z37" s="227">
        <v>0</v>
      </c>
    </row>
    <row r="38" spans="2:26">
      <c r="B38" s="224" t="s">
        <v>468</v>
      </c>
      <c r="C38">
        <v>67.516236337715796</v>
      </c>
      <c r="E38" s="227">
        <v>1.3690696299444569E-3</v>
      </c>
      <c r="F38" s="227">
        <v>2.6073241606354713E-3</v>
      </c>
      <c r="G38" s="227">
        <v>2.5216519134119153E-4</v>
      </c>
      <c r="H38" s="227">
        <v>0</v>
      </c>
      <c r="I38" s="227">
        <v>-8.4460232756100595E-5</v>
      </c>
      <c r="J38" s="227">
        <v>5.4167571943253279E-4</v>
      </c>
      <c r="L38" s="97">
        <v>7.6991882411415737</v>
      </c>
      <c r="M38" s="97">
        <v>6.953608262406326</v>
      </c>
      <c r="N38" s="97">
        <v>0.74557997873524773</v>
      </c>
      <c r="O38" s="97">
        <v>0</v>
      </c>
      <c r="P38" s="97">
        <v>-6.9213451431546266E-2</v>
      </c>
      <c r="Q38" s="97">
        <v>0.81479344926857933</v>
      </c>
      <c r="S38" s="227">
        <v>0.11403461831951475</v>
      </c>
      <c r="T38" s="227">
        <v>0.10299164526328779</v>
      </c>
      <c r="U38" s="227">
        <v>1.1042973056226969E-2</v>
      </c>
      <c r="V38" s="227">
        <v>0</v>
      </c>
      <c r="W38" s="227">
        <v>-1.0251378806920015E-3</v>
      </c>
      <c r="X38" s="227">
        <v>1.2068111219840329E-2</v>
      </c>
      <c r="Z38" s="227">
        <v>3.0094294343143702E-3</v>
      </c>
    </row>
    <row r="39" spans="2:26">
      <c r="B39" s="224" t="s">
        <v>466</v>
      </c>
      <c r="C39">
        <v>7.3429234890961599</v>
      </c>
      <c r="E39" s="227">
        <v>2.1891462473810338E-4</v>
      </c>
      <c r="F39" s="227">
        <v>3.9607120561413467E-4</v>
      </c>
      <c r="G39" s="227">
        <v>5.9119553043274209E-5</v>
      </c>
      <c r="H39" s="227">
        <v>0</v>
      </c>
      <c r="I39" s="227">
        <v>5.0980499509023502E-5</v>
      </c>
      <c r="J39" s="227">
        <v>8.8433218479622155E-5</v>
      </c>
      <c r="L39" s="97">
        <v>1.2311023981051314</v>
      </c>
      <c r="M39" s="97">
        <v>1.0563028753541837</v>
      </c>
      <c r="N39" s="97">
        <v>0.17479952275094787</v>
      </c>
      <c r="O39" s="97">
        <v>0</v>
      </c>
      <c r="P39" s="97">
        <v>4.1777487600741889E-2</v>
      </c>
      <c r="Q39" s="97">
        <v>0.13302203611861879</v>
      </c>
      <c r="S39" s="227">
        <v>0.16765834479049813</v>
      </c>
      <c r="T39" s="227">
        <v>0.14385317740580242</v>
      </c>
      <c r="U39" s="227">
        <v>2.3805167384695701E-2</v>
      </c>
      <c r="V39" s="227">
        <v>0</v>
      </c>
      <c r="W39" s="227">
        <v>5.689489705670933E-3</v>
      </c>
      <c r="X39" s="227">
        <v>1.811567781090859E-2</v>
      </c>
      <c r="Z39" s="227">
        <v>8.419956429861486E-4</v>
      </c>
    </row>
    <row r="40" spans="2:26">
      <c r="B40" s="224" t="s">
        <v>465</v>
      </c>
      <c r="C40">
        <v>4.4321928435899798</v>
      </c>
      <c r="E40" s="227">
        <v>5.2758305079709168E-5</v>
      </c>
      <c r="F40" s="227">
        <v>1.5659645214327611E-5</v>
      </c>
      <c r="G40" s="227">
        <v>8.6221261881291866E-5</v>
      </c>
      <c r="H40" s="227">
        <v>0</v>
      </c>
      <c r="I40" s="227">
        <v>7.2285788519366179E-6</v>
      </c>
      <c r="J40" s="227">
        <v>1.6554071044083685E-4</v>
      </c>
      <c r="L40" s="97">
        <v>0.29669500601568083</v>
      </c>
      <c r="M40" s="97">
        <v>4.1763521388211523E-2</v>
      </c>
      <c r="N40" s="97">
        <v>0.25493148462746928</v>
      </c>
      <c r="O40" s="97">
        <v>0</v>
      </c>
      <c r="P40" s="97">
        <v>5.9236740766793541E-3</v>
      </c>
      <c r="Q40" s="97">
        <v>0.24900781337543493</v>
      </c>
      <c r="S40" s="227">
        <v>6.6940906338218878E-2</v>
      </c>
      <c r="T40" s="227">
        <v>9.4227672084737125E-3</v>
      </c>
      <c r="U40" s="227">
        <v>5.7518139129745162E-2</v>
      </c>
      <c r="V40" s="227">
        <v>0</v>
      </c>
      <c r="W40" s="227">
        <v>1.3365109068407112E-3</v>
      </c>
      <c r="X40" s="227">
        <v>5.6181628860206369E-2</v>
      </c>
      <c r="Z40" s="227">
        <v>9.2659814981743693E-5</v>
      </c>
    </row>
    <row r="41" spans="2:26">
      <c r="B41" s="224" t="s">
        <v>462</v>
      </c>
      <c r="C41">
        <v>8.1456946318835399</v>
      </c>
      <c r="E41" s="227">
        <v>7.6735128905377315E-5</v>
      </c>
      <c r="F41" s="227">
        <v>1.3296138786245137E-4</v>
      </c>
      <c r="G41" s="227">
        <v>2.6019095457741059E-5</v>
      </c>
      <c r="H41" s="227">
        <v>0</v>
      </c>
      <c r="I41" s="227">
        <v>0</v>
      </c>
      <c r="J41" s="227">
        <v>5.1143815653631464E-5</v>
      </c>
      <c r="L41" s="97">
        <v>0.43153261837729362</v>
      </c>
      <c r="M41" s="97">
        <v>0.35460163303822373</v>
      </c>
      <c r="N41" s="97">
        <v>7.6930985339069891E-2</v>
      </c>
      <c r="O41" s="97">
        <v>0</v>
      </c>
      <c r="P41" s="97">
        <v>0</v>
      </c>
      <c r="Q41" s="97">
        <v>7.6930983742144743E-2</v>
      </c>
      <c r="S41" s="227">
        <v>5.2976773360519376E-2</v>
      </c>
      <c r="T41" s="227">
        <v>4.3532399514494044E-2</v>
      </c>
      <c r="U41" s="227">
        <v>9.4443738460253373E-3</v>
      </c>
      <c r="V41" s="227">
        <v>0</v>
      </c>
      <c r="W41" s="227">
        <v>0</v>
      </c>
      <c r="X41" s="227">
        <v>9.4443736499800375E-3</v>
      </c>
      <c r="Z41" s="227">
        <v>6.123604835011065E-4</v>
      </c>
    </row>
    <row r="42" spans="2:26">
      <c r="B42" s="224" t="s">
        <v>460</v>
      </c>
      <c r="C42">
        <v>3.3567574971208001</v>
      </c>
      <c r="E42" s="227">
        <v>1.5967167538264689E-5</v>
      </c>
      <c r="F42" s="227">
        <v>0</v>
      </c>
      <c r="G42" s="227">
        <v>3.0369537853403017E-5</v>
      </c>
      <c r="H42" s="227">
        <v>1.5694982948843972E-6</v>
      </c>
      <c r="I42" s="227">
        <v>3.0436117413046304E-6</v>
      </c>
      <c r="J42" s="227">
        <v>5.7376528275199234E-5</v>
      </c>
      <c r="L42" s="97">
        <v>8.9793992844565823E-2</v>
      </c>
      <c r="M42" s="97">
        <v>0</v>
      </c>
      <c r="N42" s="97">
        <v>8.9793992844565823E-2</v>
      </c>
      <c r="O42" s="97">
        <v>9.9352986292333537E-4</v>
      </c>
      <c r="P42" s="97">
        <v>2.4941782251725565E-3</v>
      </c>
      <c r="Q42" s="97">
        <v>8.6306285667339375E-2</v>
      </c>
      <c r="S42" s="227">
        <v>2.6750217411172849E-2</v>
      </c>
      <c r="T42" s="227">
        <v>0</v>
      </c>
      <c r="U42" s="227">
        <v>2.6750217411172849E-2</v>
      </c>
      <c r="V42" s="227">
        <v>2.9597904042085799E-4</v>
      </c>
      <c r="W42" s="227">
        <v>7.4303199659549255E-4</v>
      </c>
      <c r="X42" s="227">
        <v>2.5711206645510461E-2</v>
      </c>
      <c r="Z42" s="227">
        <v>6.9063215050846338E-5</v>
      </c>
    </row>
    <row r="43" spans="2:26">
      <c r="B43" s="224" t="s">
        <v>454</v>
      </c>
      <c r="C43">
        <v>79.041294874455303</v>
      </c>
      <c r="E43" s="227">
        <v>3.5842471976565843E-3</v>
      </c>
      <c r="F43" s="227">
        <v>7.0298509672284126E-3</v>
      </c>
      <c r="G43" s="227">
        <v>4.7631579218432307E-4</v>
      </c>
      <c r="H43" s="227">
        <v>2.2496140445582569E-5</v>
      </c>
      <c r="I43" s="227">
        <v>4.1925755795091391E-4</v>
      </c>
      <c r="J43" s="227">
        <v>6.9838383933529258E-4</v>
      </c>
      <c r="L43" s="97">
        <v>20.156603633565201</v>
      </c>
      <c r="M43" s="97">
        <v>18.748274766606158</v>
      </c>
      <c r="N43" s="97">
        <v>1.4083288669590419</v>
      </c>
      <c r="O43" s="97">
        <v>1.424059357442628E-2</v>
      </c>
      <c r="P43" s="97">
        <v>0.34357308377709</v>
      </c>
      <c r="Q43" s="97">
        <v>1.0505152011642118</v>
      </c>
      <c r="S43" s="227">
        <v>0.25501358075649955</v>
      </c>
      <c r="T43" s="227">
        <v>0.23719594670589408</v>
      </c>
      <c r="U43" s="227">
        <v>1.7817634050605463E-2</v>
      </c>
      <c r="V43" s="227">
        <v>1.8016650153625683E-4</v>
      </c>
      <c r="W43" s="227">
        <v>4.3467542418529704E-3</v>
      </c>
      <c r="X43" s="227">
        <v>1.3290713453426976E-2</v>
      </c>
      <c r="Z43" s="227">
        <v>9.2084277421236038E-3</v>
      </c>
    </row>
    <row r="44" spans="2:26">
      <c r="B44" s="224" t="s">
        <v>453</v>
      </c>
      <c r="C44">
        <v>9.3667423094933113</v>
      </c>
      <c r="E44" s="227">
        <v>4.3559193355006174E-5</v>
      </c>
      <c r="F44" s="227">
        <v>1.9796278138528578E-5</v>
      </c>
      <c r="G44" s="227">
        <v>6.4993320847861469E-5</v>
      </c>
      <c r="H44" s="227">
        <v>1.5694980902480893E-5</v>
      </c>
      <c r="I44" s="227">
        <v>4.9458692956250161E-5</v>
      </c>
      <c r="J44" s="227">
        <v>9.4202921900432557E-5</v>
      </c>
      <c r="L44" s="97">
        <v>0.24496228821179947</v>
      </c>
      <c r="M44" s="97">
        <v>5.2795722644404859E-2</v>
      </c>
      <c r="N44" s="97">
        <v>0.19216656556739461</v>
      </c>
      <c r="O44" s="97">
        <v>9.9352973338367057E-3</v>
      </c>
      <c r="P44" s="97">
        <v>4.0530397929171236E-2</v>
      </c>
      <c r="Q44" s="97">
        <v>0.14170087547369231</v>
      </c>
      <c r="S44" s="227">
        <v>2.6152346260612625E-2</v>
      </c>
      <c r="T44" s="227">
        <v>5.6365084999611586E-3</v>
      </c>
      <c r="U44" s="227">
        <v>2.0515837760651467E-2</v>
      </c>
      <c r="V44" s="227">
        <v>1.0606993344705509E-3</v>
      </c>
      <c r="W44" s="227">
        <v>4.3270538026965004E-3</v>
      </c>
      <c r="X44" s="227">
        <v>1.5128085175363125E-2</v>
      </c>
      <c r="Z44" s="227">
        <v>3.7409237847896293E-5</v>
      </c>
    </row>
    <row r="45" spans="2:26">
      <c r="B45" s="224" t="s">
        <v>451</v>
      </c>
      <c r="C45">
        <v>8.7408656002498084</v>
      </c>
      <c r="E45" s="227">
        <v>6.3233224466001175E-5</v>
      </c>
      <c r="F45" s="227">
        <v>7.4161580414511263E-5</v>
      </c>
      <c r="G45" s="227">
        <v>5.3375857532955706E-5</v>
      </c>
      <c r="H45" s="227">
        <v>9.2208019850659184E-6</v>
      </c>
      <c r="I45" s="227">
        <v>6.5944927882810589E-6</v>
      </c>
      <c r="J45" s="227">
        <v>9.7443931736052036E-5</v>
      </c>
      <c r="L45" s="97">
        <v>0.35560243804243402</v>
      </c>
      <c r="M45" s="97">
        <v>0.19778537172676286</v>
      </c>
      <c r="N45" s="97">
        <v>0.15781706631567116</v>
      </c>
      <c r="O45" s="97">
        <v>5.836987629821243E-3</v>
      </c>
      <c r="P45" s="97">
        <v>5.404053380191582E-3</v>
      </c>
      <c r="Q45" s="97">
        <v>0.14657603138033751</v>
      </c>
      <c r="S45" s="227">
        <v>4.0682748632157338E-2</v>
      </c>
      <c r="T45" s="227">
        <v>2.262766421223892E-2</v>
      </c>
      <c r="U45" s="227">
        <v>1.8055084419918419E-2</v>
      </c>
      <c r="V45" s="227">
        <v>6.6778141854216652E-4</v>
      </c>
      <c r="W45" s="227">
        <v>6.1825151276060546E-4</v>
      </c>
      <c r="X45" s="227">
        <v>1.6769052183590198E-2</v>
      </c>
      <c r="Z45" s="227">
        <v>2.2445543436333537E-5</v>
      </c>
    </row>
    <row r="46" spans="2:26">
      <c r="B46" s="224" t="s">
        <v>446</v>
      </c>
      <c r="C46">
        <v>4.2913633909129496</v>
      </c>
      <c r="E46" s="227">
        <v>2.5072483742446524E-5</v>
      </c>
      <c r="F46" s="227">
        <v>3.9149112126324326E-5</v>
      </c>
      <c r="G46" s="227">
        <v>1.2375377991702408E-5</v>
      </c>
      <c r="H46" s="227">
        <v>0</v>
      </c>
      <c r="I46" s="227">
        <v>0</v>
      </c>
      <c r="J46" s="227">
        <v>2.4325367121491581E-5</v>
      </c>
      <c r="L46" s="97">
        <v>0.14099923611181781</v>
      </c>
      <c r="M46" s="97">
        <v>0.10440880104495012</v>
      </c>
      <c r="N46" s="97">
        <v>3.6590435066867683E-2</v>
      </c>
      <c r="O46" s="97">
        <v>0</v>
      </c>
      <c r="P46" s="97">
        <v>0</v>
      </c>
      <c r="Q46" s="97">
        <v>3.6590434222173535E-2</v>
      </c>
      <c r="S46" s="227">
        <v>3.2856512783416711E-2</v>
      </c>
      <c r="T46" s="227">
        <v>2.4329983628521862E-2</v>
      </c>
      <c r="U46" s="227">
        <v>8.5265291548948484E-3</v>
      </c>
      <c r="V46" s="227">
        <v>0</v>
      </c>
      <c r="W46" s="227">
        <v>0</v>
      </c>
      <c r="X46" s="227">
        <v>8.5265289580590004E-3</v>
      </c>
      <c r="Z46" s="227">
        <v>0</v>
      </c>
    </row>
    <row r="47" spans="2:26">
      <c r="B47" s="224" t="s">
        <v>445</v>
      </c>
      <c r="C47">
        <v>166.45121339564002</v>
      </c>
      <c r="E47" s="227">
        <v>2.9897517654024425E-3</v>
      </c>
      <c r="F47" s="227">
        <v>5.114793311804533E-3</v>
      </c>
      <c r="G47" s="227">
        <v>1.0729662608355284E-3</v>
      </c>
      <c r="H47" s="227">
        <v>4.6038614527788013E-5</v>
      </c>
      <c r="I47" s="227">
        <v>5.2235991461202502E-4</v>
      </c>
      <c r="J47" s="227">
        <v>1.8050989601761103E-3</v>
      </c>
      <c r="L47" s="97">
        <v>16.813360790899004</v>
      </c>
      <c r="M47" s="97">
        <v>13.640908012295721</v>
      </c>
      <c r="N47" s="97">
        <v>3.1724527786032826</v>
      </c>
      <c r="O47" s="97">
        <v>2.9143541302376869E-2</v>
      </c>
      <c r="P47" s="97">
        <v>0.42806337846818932</v>
      </c>
      <c r="Q47" s="97">
        <v>2.7152459585484685</v>
      </c>
      <c r="S47" s="227">
        <v>0.10101074331573126</v>
      </c>
      <c r="T47" s="227">
        <v>8.1951388241745485E-2</v>
      </c>
      <c r="U47" s="227">
        <v>1.9059355073985786E-2</v>
      </c>
      <c r="V47" s="227">
        <v>1.7508758697423979E-4</v>
      </c>
      <c r="W47" s="227">
        <v>2.5717047640302867E-3</v>
      </c>
      <c r="X47" s="227">
        <v>1.6312563322050201E-2</v>
      </c>
      <c r="Z47" s="227">
        <v>1.5343544073402882E-3</v>
      </c>
    </row>
    <row r="48" spans="2:26">
      <c r="B48" s="224" t="s">
        <v>434</v>
      </c>
      <c r="C48">
        <v>3.82481191322869</v>
      </c>
      <c r="E48" s="227">
        <v>3.4152038092301721E-5</v>
      </c>
      <c r="F48" s="227">
        <v>0</v>
      </c>
      <c r="G48" s="227">
        <v>6.4957144786603749E-5</v>
      </c>
      <c r="H48" s="227">
        <v>0</v>
      </c>
      <c r="I48" s="227">
        <v>0</v>
      </c>
      <c r="J48" s="227">
        <v>1.2768147280439734E-4</v>
      </c>
      <c r="L48" s="97">
        <v>0.19205960335409386</v>
      </c>
      <c r="M48" s="97">
        <v>0</v>
      </c>
      <c r="N48" s="97">
        <v>0.19205960335409386</v>
      </c>
      <c r="O48" s="97">
        <v>0</v>
      </c>
      <c r="P48" s="97">
        <v>0</v>
      </c>
      <c r="Q48" s="97">
        <v>0.19205961039378827</v>
      </c>
      <c r="S48" s="227">
        <v>5.0214130187637908E-2</v>
      </c>
      <c r="T48" s="227">
        <v>0</v>
      </c>
      <c r="U48" s="227">
        <v>5.0214130187637908E-2</v>
      </c>
      <c r="V48" s="227">
        <v>0</v>
      </c>
      <c r="W48" s="227">
        <v>0</v>
      </c>
      <c r="X48" s="227">
        <v>5.0214132028171397E-2</v>
      </c>
      <c r="Z48" s="227">
        <v>1.2086062270100228E-5</v>
      </c>
    </row>
    <row r="49" spans="2:26">
      <c r="B49" s="224" t="s">
        <v>582</v>
      </c>
      <c r="C49">
        <v>0.14582742957230202</v>
      </c>
      <c r="E49" s="227">
        <v>2.7567041719780908E-6</v>
      </c>
      <c r="F49" s="227">
        <v>0</v>
      </c>
      <c r="G49" s="227">
        <v>5.2432487791520543E-6</v>
      </c>
      <c r="H49" s="227">
        <v>0</v>
      </c>
      <c r="I49" s="227">
        <v>3.4240633794979658E-6</v>
      </c>
      <c r="J49" s="227">
        <v>8.4408675320446491E-6</v>
      </c>
      <c r="L49" s="97">
        <v>1.5502779318872704E-2</v>
      </c>
      <c r="M49" s="97">
        <v>0</v>
      </c>
      <c r="N49" s="97">
        <v>1.5502779318872704E-2</v>
      </c>
      <c r="O49" s="97">
        <v>0</v>
      </c>
      <c r="P49" s="97">
        <v>2.8059506430652202E-3</v>
      </c>
      <c r="Q49" s="97">
        <v>1.2696828239705582E-2</v>
      </c>
      <c r="S49" s="227">
        <v>0.10630907617545533</v>
      </c>
      <c r="T49" s="227">
        <v>0</v>
      </c>
      <c r="U49" s="227">
        <v>0.10630907617545533</v>
      </c>
      <c r="V49" s="227">
        <v>0</v>
      </c>
      <c r="W49" s="227">
        <v>1.9241583365316159E-2</v>
      </c>
      <c r="X49" s="227">
        <v>8.7067489819605076E-2</v>
      </c>
      <c r="Z49" s="227">
        <v>0</v>
      </c>
    </row>
    <row r="50" spans="2:26">
      <c r="B50" s="224" t="s">
        <v>428</v>
      </c>
      <c r="C50">
        <v>11.2846030705653</v>
      </c>
      <c r="E50" s="227">
        <v>7.992592044682072E-4</v>
      </c>
      <c r="F50" s="227">
        <v>1.6157563077285886E-3</v>
      </c>
      <c r="G50" s="227">
        <v>6.2779574363958091E-5</v>
      </c>
      <c r="H50" s="227">
        <v>0</v>
      </c>
      <c r="I50" s="227">
        <v>3.804514676630788E-7</v>
      </c>
      <c r="J50" s="227">
        <v>1.2319390953052789E-4</v>
      </c>
      <c r="L50" s="97">
        <v>4.4947655941469113</v>
      </c>
      <c r="M50" s="97">
        <v>4.3091444405279908</v>
      </c>
      <c r="N50" s="97">
        <v>0.18562115361892043</v>
      </c>
      <c r="O50" s="97">
        <v>0</v>
      </c>
      <c r="P50" s="97">
        <v>3.1177227814656956E-4</v>
      </c>
      <c r="Q50" s="97">
        <v>0.18530937768526365</v>
      </c>
      <c r="S50" s="227">
        <v>0.39830958750078099</v>
      </c>
      <c r="T50" s="227">
        <v>0.38186052389985614</v>
      </c>
      <c r="U50" s="227">
        <v>1.6449063600924844E-2</v>
      </c>
      <c r="V50" s="227">
        <v>0</v>
      </c>
      <c r="W50" s="227">
        <v>2.7628112056488255E-5</v>
      </c>
      <c r="X50" s="227">
        <v>1.6421435164930494E-2</v>
      </c>
      <c r="Z50" s="227">
        <v>1.0854434221982956E-3</v>
      </c>
    </row>
    <row r="51" spans="2:26">
      <c r="B51" s="224" t="s">
        <v>426</v>
      </c>
      <c r="C51">
        <v>2.1584968728579601</v>
      </c>
      <c r="E51" s="227">
        <v>3.7483525671618464E-5</v>
      </c>
      <c r="F51" s="227">
        <v>1.6546537153772078E-5</v>
      </c>
      <c r="G51" s="227">
        <v>5.6368669902440161E-5</v>
      </c>
      <c r="H51" s="227">
        <v>0</v>
      </c>
      <c r="I51" s="227">
        <v>0</v>
      </c>
      <c r="J51" s="227">
        <v>1.1079973774030805E-4</v>
      </c>
      <c r="L51" s="97">
        <v>0.2107947717013936</v>
      </c>
      <c r="M51" s="97">
        <v>4.4128819578245375E-2</v>
      </c>
      <c r="N51" s="97">
        <v>0.16666595212314822</v>
      </c>
      <c r="O51" s="97">
        <v>0</v>
      </c>
      <c r="P51" s="97">
        <v>0</v>
      </c>
      <c r="Q51" s="97">
        <v>0.16666595391437711</v>
      </c>
      <c r="S51" s="227">
        <v>9.7658131615586063E-2</v>
      </c>
      <c r="T51" s="227">
        <v>2.0444236048309194E-2</v>
      </c>
      <c r="U51" s="227">
        <v>7.7213895567276869E-2</v>
      </c>
      <c r="V51" s="227">
        <v>0</v>
      </c>
      <c r="W51" s="227">
        <v>0</v>
      </c>
      <c r="X51" s="227">
        <v>7.7213896397126988E-2</v>
      </c>
      <c r="Z51" s="227">
        <v>1.899238268379122E-4</v>
      </c>
    </row>
    <row r="52" spans="2:26">
      <c r="B52" s="224" t="s">
        <v>278</v>
      </c>
      <c r="C52">
        <v>299.41550515229795</v>
      </c>
      <c r="E52" s="227">
        <v>6.3078971014630279E-3</v>
      </c>
      <c r="F52" s="227">
        <v>5.4966812022030354E-3</v>
      </c>
      <c r="G52" s="227">
        <v>7.0396130904555321E-3</v>
      </c>
      <c r="H52" s="227">
        <v>9.766856674104929E-4</v>
      </c>
      <c r="I52" s="227">
        <v>9.6292269881814718E-4</v>
      </c>
      <c r="J52" s="227">
        <v>1.290163304656744E-2</v>
      </c>
      <c r="L52" s="97">
        <v>35.47349683878786</v>
      </c>
      <c r="M52" s="97">
        <v>14.65938466743504</v>
      </c>
      <c r="N52" s="97">
        <v>20.814112171352818</v>
      </c>
      <c r="O52" s="97">
        <v>0.61826532747715179</v>
      </c>
      <c r="P52" s="97">
        <v>0.78909566398476838</v>
      </c>
      <c r="Q52" s="97">
        <v>19.406751519567589</v>
      </c>
      <c r="S52" s="227">
        <v>0.11847581781292267</v>
      </c>
      <c r="T52" s="227">
        <v>4.896000512725128E-2</v>
      </c>
      <c r="U52" s="227">
        <v>6.9515812685671377E-2</v>
      </c>
      <c r="V52" s="227">
        <v>2.0649075176072482E-3</v>
      </c>
      <c r="W52" s="227">
        <v>2.6354535767391012E-3</v>
      </c>
      <c r="X52" s="227">
        <v>6.4815452725790965E-2</v>
      </c>
      <c r="Z52" s="227">
        <v>1.1510536074638367E-2</v>
      </c>
    </row>
    <row r="53" spans="2:26">
      <c r="B53" s="224" t="s">
        <v>420</v>
      </c>
      <c r="C53">
        <v>45.898948564059303</v>
      </c>
      <c r="E53" s="227">
        <v>3.1993536966859557E-4</v>
      </c>
      <c r="F53" s="227">
        <v>4.876662278547883E-4</v>
      </c>
      <c r="G53" s="227">
        <v>1.6864229110069573E-4</v>
      </c>
      <c r="H53" s="227">
        <v>3.531370748532936E-5</v>
      </c>
      <c r="I53" s="227">
        <v>2.1267237025313079E-4</v>
      </c>
      <c r="J53" s="227">
        <v>2.0076442160643637E-4</v>
      </c>
      <c r="L53" s="97">
        <v>1.7992091725660928</v>
      </c>
      <c r="M53" s="97">
        <v>1.3005823988073271</v>
      </c>
      <c r="N53" s="97">
        <v>0.49862677375876574</v>
      </c>
      <c r="O53" s="97">
        <v>2.235441928899851E-2</v>
      </c>
      <c r="P53" s="97">
        <v>0.17428070334418627</v>
      </c>
      <c r="Q53" s="97">
        <v>0.30199163392904138</v>
      </c>
      <c r="S53" s="227">
        <v>3.9199354862236323E-2</v>
      </c>
      <c r="T53" s="227">
        <v>2.8335777604843321E-2</v>
      </c>
      <c r="U53" s="227">
        <v>1.0863577257393E-2</v>
      </c>
      <c r="V53" s="227">
        <v>4.8703554195363217E-4</v>
      </c>
      <c r="W53" s="227">
        <v>3.7970521939287944E-3</v>
      </c>
      <c r="X53" s="227">
        <v>6.5794891468497121E-3</v>
      </c>
      <c r="Z53" s="227">
        <v>7.5394002487882972E-4</v>
      </c>
    </row>
    <row r="54" spans="2:26">
      <c r="B54" s="224" t="s">
        <v>583</v>
      </c>
      <c r="C54">
        <v>3.4693639311643101</v>
      </c>
      <c r="E54" s="227">
        <v>6.4013789256766806E-5</v>
      </c>
      <c r="F54" s="227">
        <v>6.7807726736646146E-5</v>
      </c>
      <c r="G54" s="227">
        <v>6.0591661167563871E-5</v>
      </c>
      <c r="H54" s="227">
        <v>5.5913373216753826E-5</v>
      </c>
      <c r="I54" s="227">
        <v>7.6090300353826024E-6</v>
      </c>
      <c r="J54" s="227">
        <v>9.142491762759164E-5</v>
      </c>
      <c r="L54" s="97">
        <v>0.35999207252636878</v>
      </c>
      <c r="M54" s="97">
        <v>0.18083994925127161</v>
      </c>
      <c r="N54" s="97">
        <v>0.17915212327509716</v>
      </c>
      <c r="O54" s="97">
        <v>3.5394499126687115E-2</v>
      </c>
      <c r="P54" s="97">
        <v>6.2354461219157669E-3</v>
      </c>
      <c r="Q54" s="97">
        <v>0.13752217666488809</v>
      </c>
      <c r="S54" s="227">
        <v>0.10376313343568898</v>
      </c>
      <c r="T54" s="227">
        <v>5.2124813896529489E-2</v>
      </c>
      <c r="U54" s="227">
        <v>5.163831953915949E-2</v>
      </c>
      <c r="V54" s="227">
        <v>1.0202013922133792E-2</v>
      </c>
      <c r="W54" s="227">
        <v>1.7972879887014812E-3</v>
      </c>
      <c r="X54" s="227">
        <v>3.9639017235858554E-2</v>
      </c>
      <c r="Z54" s="227">
        <v>0</v>
      </c>
    </row>
    <row r="55" spans="2:26">
      <c r="B55" s="224" t="s">
        <v>584</v>
      </c>
      <c r="C55">
        <v>40.405006007208605</v>
      </c>
      <c r="E55" s="227">
        <v>2.4789389296345785E-3</v>
      </c>
      <c r="F55" s="227">
        <v>4.8208078369498253E-3</v>
      </c>
      <c r="G55" s="227">
        <v>3.6657534656114876E-4</v>
      </c>
      <c r="H55" s="227">
        <v>5.3624521569872741E-6</v>
      </c>
      <c r="I55" s="227">
        <v>5.4785014071967453E-5</v>
      </c>
      <c r="J55" s="227">
        <v>6.8844703491777182E-4</v>
      </c>
      <c r="L55" s="97">
        <v>13.940720793233091</v>
      </c>
      <c r="M55" s="97">
        <v>12.856862875967561</v>
      </c>
      <c r="N55" s="97">
        <v>1.0838579172655287</v>
      </c>
      <c r="O55" s="97">
        <v>3.3945601430914142E-3</v>
      </c>
      <c r="P55" s="97">
        <v>4.4895210289043523E-2</v>
      </c>
      <c r="Q55" s="97">
        <v>1.0355681713166474</v>
      </c>
      <c r="S55" s="227">
        <v>0.3450245940007024</v>
      </c>
      <c r="T55" s="227">
        <v>0.31819975162666192</v>
      </c>
      <c r="U55" s="227">
        <v>2.682484237404046E-2</v>
      </c>
      <c r="V55" s="227">
        <v>8.4013355733341435E-5</v>
      </c>
      <c r="W55" s="227">
        <v>1.1111299001176692E-3</v>
      </c>
      <c r="X55" s="227">
        <v>2.5629699724135493E-2</v>
      </c>
      <c r="Z55" s="227">
        <v>7.4818474240601063E-3</v>
      </c>
    </row>
    <row r="56" spans="2:26">
      <c r="B56" s="224" t="s">
        <v>585</v>
      </c>
      <c r="C56">
        <v>21.501741757484002</v>
      </c>
      <c r="E56" s="227">
        <v>3.9349193492173242E-4</v>
      </c>
      <c r="F56" s="227">
        <v>5.7335075689479709E-4</v>
      </c>
      <c r="G56" s="227">
        <v>2.312594442628324E-4</v>
      </c>
      <c r="H56" s="227">
        <v>0</v>
      </c>
      <c r="I56" s="227">
        <v>-2.6631603304849705E-6</v>
      </c>
      <c r="J56" s="227">
        <v>4.5602049794979393E-4</v>
      </c>
      <c r="L56" s="97">
        <v>2.2128666154520982</v>
      </c>
      <c r="M56" s="97">
        <v>1.5290989208756012</v>
      </c>
      <c r="N56" s="97">
        <v>0.68376769457649711</v>
      </c>
      <c r="O56" s="97">
        <v>0</v>
      </c>
      <c r="P56" s="97">
        <v>-2.182405993608018E-3</v>
      </c>
      <c r="Q56" s="97">
        <v>0.68595010101420439</v>
      </c>
      <c r="S56" s="227">
        <v>0.10291569122217166</v>
      </c>
      <c r="T56" s="227">
        <v>7.1115118864422955E-2</v>
      </c>
      <c r="U56" s="227">
        <v>3.1800572357748719E-2</v>
      </c>
      <c r="V56" s="227">
        <v>0</v>
      </c>
      <c r="W56" s="227">
        <v>-1.0149903287943634E-4</v>
      </c>
      <c r="X56" s="227">
        <v>3.1902071411282262E-2</v>
      </c>
      <c r="Z56" s="227">
        <v>6.5610051387920976E-4</v>
      </c>
    </row>
    <row r="57" spans="2:26">
      <c r="B57" s="224" t="s">
        <v>412</v>
      </c>
      <c r="C57">
        <v>2.5234625573897498</v>
      </c>
      <c r="E57" s="227">
        <v>1.2175968906789053E-4</v>
      </c>
      <c r="F57" s="227">
        <v>2.0904236589558423E-4</v>
      </c>
      <c r="G57" s="227">
        <v>4.3030795495724306E-5</v>
      </c>
      <c r="H57" s="227">
        <v>0</v>
      </c>
      <c r="I57" s="227">
        <v>2.5363431177538587E-7</v>
      </c>
      <c r="J57" s="227">
        <v>8.4444283857010305E-5</v>
      </c>
      <c r="L57" s="97">
        <v>0.68473563784669533</v>
      </c>
      <c r="M57" s="97">
        <v>0.55750594599262326</v>
      </c>
      <c r="N57" s="97">
        <v>0.12722969185407207</v>
      </c>
      <c r="O57" s="97">
        <v>0</v>
      </c>
      <c r="P57" s="97">
        <v>2.0784818543104637E-4</v>
      </c>
      <c r="Q57" s="97">
        <v>0.12702184507540631</v>
      </c>
      <c r="S57" s="227">
        <v>0.27134765120310744</v>
      </c>
      <c r="T57" s="227">
        <v>0.22092895508198193</v>
      </c>
      <c r="U57" s="227">
        <v>5.0418696121125525E-2</v>
      </c>
      <c r="V57" s="227">
        <v>0</v>
      </c>
      <c r="W57" s="227">
        <v>8.2366264885674759E-5</v>
      </c>
      <c r="X57" s="227">
        <v>5.0336330413714055E-2</v>
      </c>
      <c r="Z57" s="227">
        <v>3.222949817427434E-5</v>
      </c>
    </row>
    <row r="58" spans="2:26">
      <c r="B58" s="224" t="s">
        <v>409</v>
      </c>
      <c r="C58">
        <v>38.908069299204001</v>
      </c>
      <c r="E58" s="227">
        <v>9.8176838227478479E-4</v>
      </c>
      <c r="F58" s="227">
        <v>1.9208216108381748E-3</v>
      </c>
      <c r="G58" s="227">
        <v>1.3474324077833444E-4</v>
      </c>
      <c r="H58" s="227">
        <v>2.7466217034088913E-6</v>
      </c>
      <c r="I58" s="227">
        <v>9.0547451691236347E-5</v>
      </c>
      <c r="J58" s="227">
        <v>2.1436953102238476E-4</v>
      </c>
      <c r="L58" s="97">
        <v>5.5211359736621057</v>
      </c>
      <c r="M58" s="97">
        <v>5.1227389464598092</v>
      </c>
      <c r="N58" s="97">
        <v>0.39839702720229642</v>
      </c>
      <c r="O58" s="97">
        <v>1.7386770622080155E-3</v>
      </c>
      <c r="P58" s="97">
        <v>7.4201804155328871E-2</v>
      </c>
      <c r="Q58" s="97">
        <v>0.32245656087889651</v>
      </c>
      <c r="S58" s="227">
        <v>0.14190208029096574</v>
      </c>
      <c r="T58" s="227">
        <v>0.13166263550796678</v>
      </c>
      <c r="U58" s="227">
        <v>1.0239444782998959E-2</v>
      </c>
      <c r="V58" s="227">
        <v>4.4686798741863712E-5</v>
      </c>
      <c r="W58" s="227">
        <v>1.9071057878692255E-3</v>
      </c>
      <c r="X58" s="227">
        <v>8.2876525791911616E-3</v>
      </c>
      <c r="Z58" s="227">
        <v>3.1895693391561508E-3</v>
      </c>
    </row>
    <row r="59" spans="2:26">
      <c r="B59" s="224" t="s">
        <v>406</v>
      </c>
      <c r="C59">
        <v>12.2928136032327</v>
      </c>
      <c r="E59" s="227">
        <v>1.2065840367378171E-4</v>
      </c>
      <c r="F59" s="227">
        <v>1.4921007095836103E-4</v>
      </c>
      <c r="G59" s="227">
        <v>9.4904826255515218E-5</v>
      </c>
      <c r="H59" s="227">
        <v>0</v>
      </c>
      <c r="I59" s="227">
        <v>3.804514676630788E-7</v>
      </c>
      <c r="J59" s="227">
        <v>1.8634015577845275E-4</v>
      </c>
      <c r="L59" s="97">
        <v>0.67854237829947461</v>
      </c>
      <c r="M59" s="97">
        <v>0.39793609015513304</v>
      </c>
      <c r="N59" s="97">
        <v>0.28060628814434158</v>
      </c>
      <c r="O59" s="97">
        <v>0</v>
      </c>
      <c r="P59" s="97">
        <v>3.1177227814656956E-4</v>
      </c>
      <c r="Q59" s="97">
        <v>0.28029452459679727</v>
      </c>
      <c r="S59" s="227">
        <v>5.5198297167788755E-2</v>
      </c>
      <c r="T59" s="227">
        <v>3.2371440989757291E-2</v>
      </c>
      <c r="U59" s="227">
        <v>2.2826856178031464E-2</v>
      </c>
      <c r="V59" s="227">
        <v>0</v>
      </c>
      <c r="W59" s="227">
        <v>2.5362157778474841E-5</v>
      </c>
      <c r="X59" s="227">
        <v>2.2801494730473004E-2</v>
      </c>
      <c r="Z59" s="227">
        <v>5.1394535694271326E-4</v>
      </c>
    </row>
    <row r="60" spans="2:26">
      <c r="B60" s="224" t="s">
        <v>398</v>
      </c>
      <c r="C60">
        <v>21.656517484253801</v>
      </c>
      <c r="E60" s="227">
        <v>1.6980386250231105E-3</v>
      </c>
      <c r="F60" s="227">
        <v>3.3248616382479668E-3</v>
      </c>
      <c r="G60" s="227">
        <v>2.3064577544573694E-4</v>
      </c>
      <c r="H60" s="227">
        <v>0</v>
      </c>
      <c r="I60" s="227">
        <v>4.0822441224008799E-4</v>
      </c>
      <c r="J60" s="227">
        <v>2.3096632503438741E-4</v>
      </c>
      <c r="L60" s="97">
        <v>9.5491994920028489</v>
      </c>
      <c r="M60" s="97">
        <v>8.867246239701938</v>
      </c>
      <c r="N60" s="97">
        <v>0.68195325230091175</v>
      </c>
      <c r="O60" s="97">
        <v>0</v>
      </c>
      <c r="P60" s="97">
        <v>0.33453164415664022</v>
      </c>
      <c r="Q60" s="97">
        <v>0.34742160648590026</v>
      </c>
      <c r="S60" s="227">
        <v>0.4409388304904498</v>
      </c>
      <c r="T60" s="227">
        <v>0.40944931456081102</v>
      </c>
      <c r="U60" s="227">
        <v>3.148951592963882E-2</v>
      </c>
      <c r="V60" s="227">
        <v>0</v>
      </c>
      <c r="W60" s="227">
        <v>1.5447157854436858E-2</v>
      </c>
      <c r="X60" s="227">
        <v>1.6042357998625884E-2</v>
      </c>
      <c r="Z60" s="227">
        <v>1.1124932207167149E-3</v>
      </c>
    </row>
    <row r="61" spans="2:26">
      <c r="B61" s="224" t="s">
        <v>397</v>
      </c>
      <c r="C61">
        <v>14.056957976264799</v>
      </c>
      <c r="E61" s="227">
        <v>2.5014905310619953E-4</v>
      </c>
      <c r="F61" s="227">
        <v>1.8747230933513492E-4</v>
      </c>
      <c r="G61" s="227">
        <v>3.0668341787531972E-4</v>
      </c>
      <c r="H61" s="227">
        <v>1.5694982948843972E-6</v>
      </c>
      <c r="I61" s="227">
        <v>3.0816572689218447E-5</v>
      </c>
      <c r="J61" s="227">
        <v>5.8537587756291032E-4</v>
      </c>
      <c r="L61" s="97">
        <v>1.4067543433025285</v>
      </c>
      <c r="M61" s="97">
        <v>0.49997964152162272</v>
      </c>
      <c r="N61" s="97">
        <v>0.90677470178090569</v>
      </c>
      <c r="O61" s="97">
        <v>9.9352986292333537E-4</v>
      </c>
      <c r="P61" s="97">
        <v>2.5253557650868234E-2</v>
      </c>
      <c r="Q61" s="97">
        <v>0.88052761696200044</v>
      </c>
      <c r="S61" s="227">
        <v>0.10007530403646621</v>
      </c>
      <c r="T61" s="227">
        <v>3.5568125220679987E-2</v>
      </c>
      <c r="U61" s="227">
        <v>6.4507178815786215E-2</v>
      </c>
      <c r="V61" s="227">
        <v>7.067886697825464E-5</v>
      </c>
      <c r="W61" s="227">
        <v>1.7965165502741712E-3</v>
      </c>
      <c r="X61" s="227">
        <v>6.2639983590245696E-2</v>
      </c>
      <c r="Z61" s="227">
        <v>2.7797941584140062E-4</v>
      </c>
    </row>
    <row r="62" spans="2:26">
      <c r="B62" s="224" t="s">
        <v>396</v>
      </c>
      <c r="C62">
        <v>5.2919501000000002</v>
      </c>
      <c r="E62" s="227">
        <v>5.6464942072724619E-4</v>
      </c>
      <c r="F62" s="227">
        <v>7.3629454709589481E-4</v>
      </c>
      <c r="G62" s="227">
        <v>4.0982567588798702E-4</v>
      </c>
      <c r="H62" s="227">
        <v>6.6703669290291145E-6</v>
      </c>
      <c r="I62" s="227">
        <v>3.0436117413046304E-6</v>
      </c>
      <c r="J62" s="227">
        <v>8.0109882401302457E-4</v>
      </c>
      <c r="L62" s="97">
        <v>3.1753988879345645</v>
      </c>
      <c r="M62" s="97">
        <v>1.9636621803876073</v>
      </c>
      <c r="N62" s="97">
        <v>1.2117367075469572</v>
      </c>
      <c r="O62" s="97">
        <v>4.2225013956671918E-3</v>
      </c>
      <c r="P62" s="97">
        <v>2.4941782251725565E-3</v>
      </c>
      <c r="Q62" s="97">
        <v>1.2050199974006297</v>
      </c>
      <c r="S62" s="227">
        <v>0.60004324075817805</v>
      </c>
      <c r="T62" s="227">
        <v>0.37106589126522704</v>
      </c>
      <c r="U62" s="227">
        <v>0.22897734949295104</v>
      </c>
      <c r="V62" s="227">
        <v>7.9791028181977594E-4</v>
      </c>
      <c r="W62" s="227">
        <v>4.7131552226324967E-4</v>
      </c>
      <c r="X62" s="227">
        <v>0.22770811792058085</v>
      </c>
      <c r="Z62" s="227">
        <v>1.5665838727727532E-3</v>
      </c>
    </row>
    <row r="63" spans="2:26">
      <c r="B63" s="225" t="s">
        <v>249</v>
      </c>
      <c r="C63">
        <v>18342.860809309095</v>
      </c>
      <c r="E63" s="227">
        <v>0.41632848218451096</v>
      </c>
      <c r="F63" s="227">
        <v>0.43908017799731169</v>
      </c>
      <c r="G63" s="227">
        <v>0.3958064736561937</v>
      </c>
      <c r="H63" s="227">
        <v>0.17230921489232287</v>
      </c>
      <c r="I63" s="227">
        <v>0.17466905023923118</v>
      </c>
      <c r="J63" s="227">
        <v>0.61033568495622603</v>
      </c>
      <c r="L63" s="97">
        <v>2341.2916950157955</v>
      </c>
      <c r="M63" s="97">
        <v>1171.0057382495957</v>
      </c>
      <c r="N63" s="97">
        <v>1170.2859567661999</v>
      </c>
      <c r="O63" s="97">
        <v>109.07584366952531</v>
      </c>
      <c r="P63" s="97">
        <v>143.13775170663516</v>
      </c>
      <c r="Q63" s="97">
        <v>918.07238190067005</v>
      </c>
      <c r="S63" s="227">
        <v>0.12764048745480194</v>
      </c>
      <c r="T63" s="227">
        <v>6.3839863935253996E-2</v>
      </c>
      <c r="U63" s="227">
        <v>6.3800623519547933E-2</v>
      </c>
      <c r="V63" s="227">
        <v>5.9465011921242279E-3</v>
      </c>
      <c r="W63" s="227">
        <v>7.8034584242165769E-3</v>
      </c>
      <c r="X63" s="227">
        <v>5.0050665021387705E-2</v>
      </c>
      <c r="Z63" s="227">
        <v>0.44726509815154714</v>
      </c>
    </row>
    <row r="64" spans="2:26">
      <c r="B64" s="224" t="s">
        <v>335</v>
      </c>
      <c r="C64">
        <v>10.701011896770799</v>
      </c>
      <c r="E64" s="227">
        <v>1.7314761885122818E-5</v>
      </c>
      <c r="F64" s="227">
        <v>1.5659645214327611E-5</v>
      </c>
      <c r="G64" s="227">
        <v>1.880767558759544E-5</v>
      </c>
      <c r="H64" s="227">
        <v>0</v>
      </c>
      <c r="I64" s="227">
        <v>0</v>
      </c>
      <c r="J64" s="227">
        <v>3.6968860513297841E-5</v>
      </c>
      <c r="L64" s="97">
        <v>9.7372411299133307E-2</v>
      </c>
      <c r="M64" s="97">
        <v>4.1763521388211523E-2</v>
      </c>
      <c r="N64" s="97">
        <v>5.5608889910921784E-2</v>
      </c>
      <c r="O64" s="97">
        <v>0</v>
      </c>
      <c r="P64" s="97">
        <v>0</v>
      </c>
      <c r="Q64" s="97">
        <v>5.5608889770276483E-2</v>
      </c>
      <c r="S64" s="227">
        <v>9.0993648300229431E-3</v>
      </c>
      <c r="T64" s="227">
        <v>3.9027637564644081E-3</v>
      </c>
      <c r="U64" s="227">
        <v>5.1966010735585346E-3</v>
      </c>
      <c r="V64" s="227">
        <v>0</v>
      </c>
      <c r="W64" s="227">
        <v>0</v>
      </c>
      <c r="X64" s="227">
        <v>5.1966010604153571E-3</v>
      </c>
      <c r="Z64" s="227">
        <v>0</v>
      </c>
    </row>
    <row r="65" spans="2:26">
      <c r="B65" s="224" t="s">
        <v>273</v>
      </c>
      <c r="C65">
        <v>386.45895154667403</v>
      </c>
      <c r="E65" s="227">
        <v>5.4178070508124621E-3</v>
      </c>
      <c r="F65" s="227">
        <v>7.7429525554180145E-3</v>
      </c>
      <c r="G65" s="227">
        <v>3.3205279614776373E-3</v>
      </c>
      <c r="H65" s="227">
        <v>3.0650992994196713E-4</v>
      </c>
      <c r="I65" s="227">
        <v>3.7132063880562782E-3</v>
      </c>
      <c r="J65" s="227">
        <v>4.3750046752393246E-3</v>
      </c>
      <c r="L65" s="97">
        <v>30.467929041769402</v>
      </c>
      <c r="M65" s="97">
        <v>20.650082439941929</v>
      </c>
      <c r="N65" s="97">
        <v>9.8178466018274744</v>
      </c>
      <c r="O65" s="97">
        <v>0.19402809781473124</v>
      </c>
      <c r="P65" s="97">
        <v>3.0428974868823939</v>
      </c>
      <c r="Q65" s="97">
        <v>6.5809210603696</v>
      </c>
      <c r="S65" s="227">
        <v>7.8838719920528696E-2</v>
      </c>
      <c r="T65" s="227">
        <v>5.3434090107880305E-2</v>
      </c>
      <c r="U65" s="227">
        <v>2.5404629812648388E-2</v>
      </c>
      <c r="V65" s="227">
        <v>5.0206651194958224E-4</v>
      </c>
      <c r="W65" s="227">
        <v>7.8737922221860917E-3</v>
      </c>
      <c r="X65" s="227">
        <v>1.7028771190398466E-2</v>
      </c>
      <c r="Z65" s="227">
        <v>1.0281539522111416E-2</v>
      </c>
    </row>
    <row r="66" spans="2:26">
      <c r="B66" s="224" t="s">
        <v>283</v>
      </c>
      <c r="C66">
        <v>471.82179030933503</v>
      </c>
      <c r="E66" s="227">
        <v>1.4579890772862748E-2</v>
      </c>
      <c r="F66" s="227">
        <v>1.8310343846678734E-2</v>
      </c>
      <c r="G66" s="227">
        <v>1.1215025559067726E-2</v>
      </c>
      <c r="H66" s="227">
        <v>6.6726555814966559E-4</v>
      </c>
      <c r="I66" s="227">
        <v>1.2514950940385461E-3</v>
      </c>
      <c r="J66" s="227">
        <v>2.1081935614347458E-2</v>
      </c>
      <c r="L66" s="97">
        <v>81.992413782568164</v>
      </c>
      <c r="M66" s="97">
        <v>48.832807282671837</v>
      </c>
      <c r="N66" s="97">
        <v>33.159606499896327</v>
      </c>
      <c r="O66" s="97">
        <v>0.42239501672776913</v>
      </c>
      <c r="P66" s="97">
        <v>1.0255749017196347</v>
      </c>
      <c r="Q66" s="97">
        <v>31.711635615618111</v>
      </c>
      <c r="S66" s="227">
        <v>0.1737783533244881</v>
      </c>
      <c r="T66" s="227">
        <v>0.10349841462526806</v>
      </c>
      <c r="U66" s="227">
        <v>7.0279938699220057E-2</v>
      </c>
      <c r="V66" s="227">
        <v>8.9524270689329377E-4</v>
      </c>
      <c r="W66" s="227">
        <v>2.1736488707892209E-3</v>
      </c>
      <c r="X66" s="227">
        <v>6.7211045074512948E-2</v>
      </c>
      <c r="Z66" s="227">
        <v>2.6989040896296501E-2</v>
      </c>
    </row>
    <row r="67" spans="2:26">
      <c r="B67" s="224" t="s">
        <v>522</v>
      </c>
      <c r="C67">
        <v>15.776422673198001</v>
      </c>
      <c r="E67" s="227">
        <v>1.410518672543994E-4</v>
      </c>
      <c r="F67" s="227">
        <v>2.2736268874723464E-4</v>
      </c>
      <c r="G67" s="227">
        <v>6.3199586293194443E-5</v>
      </c>
      <c r="H67" s="227">
        <v>0</v>
      </c>
      <c r="I67" s="227">
        <v>0</v>
      </c>
      <c r="J67" s="227">
        <v>1.2422676081769168E-4</v>
      </c>
      <c r="L67" s="97">
        <v>0.79322837495138376</v>
      </c>
      <c r="M67" s="97">
        <v>0.60636536680209363</v>
      </c>
      <c r="N67" s="97">
        <v>0.18686300814929008</v>
      </c>
      <c r="O67" s="97">
        <v>0</v>
      </c>
      <c r="P67" s="97">
        <v>0</v>
      </c>
      <c r="Q67" s="97">
        <v>0.1868630018051177</v>
      </c>
      <c r="S67" s="227">
        <v>5.0279356187570394E-2</v>
      </c>
      <c r="T67" s="227">
        <v>3.8434908810615606E-2</v>
      </c>
      <c r="U67" s="227">
        <v>1.1844447376954786E-2</v>
      </c>
      <c r="V67" s="227">
        <v>0</v>
      </c>
      <c r="W67" s="227">
        <v>0</v>
      </c>
      <c r="X67" s="227">
        <v>1.1844446974824816E-2</v>
      </c>
      <c r="Z67" s="227">
        <v>2.4747649149503559E-5</v>
      </c>
    </row>
    <row r="68" spans="2:26">
      <c r="B68" s="224" t="s">
        <v>320</v>
      </c>
      <c r="C68">
        <v>44.765733379986003</v>
      </c>
      <c r="E68" s="227">
        <v>3.2843880606022227E-4</v>
      </c>
      <c r="F68" s="227">
        <v>5.4808752611279488E-4</v>
      </c>
      <c r="G68" s="227">
        <v>1.3031586422584951E-4</v>
      </c>
      <c r="H68" s="227">
        <v>4.9700774980010465E-6</v>
      </c>
      <c r="I68" s="227">
        <v>3.2972463941405294E-6</v>
      </c>
      <c r="J68" s="227">
        <v>2.5226437719538808E-4</v>
      </c>
      <c r="L68" s="97">
        <v>1.8470296457135134</v>
      </c>
      <c r="M68" s="97">
        <v>1.4617230982015257</v>
      </c>
      <c r="N68" s="97">
        <v>0.38530654751198778</v>
      </c>
      <c r="O68" s="97">
        <v>3.1461776233857202E-3</v>
      </c>
      <c r="P68" s="97">
        <v>2.702026690095791E-3</v>
      </c>
      <c r="Q68" s="97">
        <v>0.37945832653889366</v>
      </c>
      <c r="S68" s="227">
        <v>4.1259899174114475E-2</v>
      </c>
      <c r="T68" s="227">
        <v>3.2652723139682489E-2</v>
      </c>
      <c r="U68" s="227">
        <v>8.6071760344319913E-3</v>
      </c>
      <c r="V68" s="227">
        <v>7.0280935569176287E-5</v>
      </c>
      <c r="W68" s="227">
        <v>6.0359263349046823E-5</v>
      </c>
      <c r="X68" s="227">
        <v>8.4765354633627651E-3</v>
      </c>
      <c r="Z68" s="227">
        <v>2.1916059777140617E-3</v>
      </c>
    </row>
    <row r="69" spans="2:26">
      <c r="B69" s="224" t="s">
        <v>321</v>
      </c>
      <c r="C69">
        <v>60.093155532767803</v>
      </c>
      <c r="E69" s="227">
        <v>5.5906335155460839E-4</v>
      </c>
      <c r="F69" s="227">
        <v>8.0839113797992468E-4</v>
      </c>
      <c r="G69" s="227">
        <v>3.3416991936974227E-4</v>
      </c>
      <c r="H69" s="227">
        <v>0</v>
      </c>
      <c r="I69" s="227">
        <v>2.2827089196653105E-6</v>
      </c>
      <c r="J69" s="227">
        <v>6.5560959046706557E-4</v>
      </c>
      <c r="L69" s="97">
        <v>3.1439847091758688</v>
      </c>
      <c r="M69" s="97">
        <v>2.1559403242530526</v>
      </c>
      <c r="N69" s="97">
        <v>0.98804438492281643</v>
      </c>
      <c r="O69" s="97">
        <v>0</v>
      </c>
      <c r="P69" s="97">
        <v>1.87063376204348E-3</v>
      </c>
      <c r="Q69" s="97">
        <v>0.98617379444262765</v>
      </c>
      <c r="S69" s="227">
        <v>5.2318515832664274E-2</v>
      </c>
      <c r="T69" s="227">
        <v>3.5876636950400352E-2</v>
      </c>
      <c r="U69" s="227">
        <v>1.6441878882263925E-2</v>
      </c>
      <c r="V69" s="227">
        <v>0</v>
      </c>
      <c r="W69" s="227">
        <v>3.1128898881395143E-5</v>
      </c>
      <c r="X69" s="227">
        <v>1.6410750703628525E-2</v>
      </c>
      <c r="Z69" s="227">
        <v>1.9107488333247602E-4</v>
      </c>
    </row>
    <row r="70" spans="2:26">
      <c r="B70" s="224" t="s">
        <v>314</v>
      </c>
      <c r="C70">
        <v>188.81815538812501</v>
      </c>
      <c r="E70" s="227">
        <v>1.1534695187872914E-3</v>
      </c>
      <c r="F70" s="227">
        <v>1.8543509067967534E-3</v>
      </c>
      <c r="G70" s="227">
        <v>5.2127515664324164E-4</v>
      </c>
      <c r="H70" s="227">
        <v>3.3221043850062415E-5</v>
      </c>
      <c r="I70" s="227">
        <v>5.7448174629826099E-5</v>
      </c>
      <c r="J70" s="227">
        <v>9.7935425583273172E-4</v>
      </c>
      <c r="L70" s="97">
        <v>6.4867255553120673</v>
      </c>
      <c r="M70" s="97">
        <v>4.9454647724968215</v>
      </c>
      <c r="N70" s="97">
        <v>1.5412607828152456</v>
      </c>
      <c r="O70" s="97">
        <v>2.1029713284877266E-2</v>
      </c>
      <c r="P70" s="97">
        <v>4.7077616468979663E-2</v>
      </c>
      <c r="Q70" s="97">
        <v>1.4731534080977091</v>
      </c>
      <c r="S70" s="227">
        <v>3.4354352959217738E-2</v>
      </c>
      <c r="T70" s="227">
        <v>2.6191680362151484E-2</v>
      </c>
      <c r="U70" s="227">
        <v>8.1626725970662534E-3</v>
      </c>
      <c r="V70" s="227">
        <v>1.1137548315547124E-4</v>
      </c>
      <c r="W70" s="227">
        <v>2.4932780628117727E-4</v>
      </c>
      <c r="X70" s="227">
        <v>7.8019690694974215E-3</v>
      </c>
      <c r="Z70" s="227">
        <v>8.9620752260088921E-4</v>
      </c>
    </row>
    <row r="71" spans="2:26">
      <c r="B71" s="224" t="s">
        <v>260</v>
      </c>
      <c r="C71">
        <v>319.42337013428397</v>
      </c>
      <c r="E71" s="227">
        <v>1.4973090921680107E-3</v>
      </c>
      <c r="F71" s="227">
        <v>1.6671629855409265E-3</v>
      </c>
      <c r="G71" s="227">
        <v>1.3441010378301144E-3</v>
      </c>
      <c r="H71" s="227">
        <v>2.6334871654398739E-4</v>
      </c>
      <c r="I71" s="227">
        <v>1.6549639985896647E-4</v>
      </c>
      <c r="J71" s="227">
        <v>2.4410129990428686E-3</v>
      </c>
      <c r="L71" s="97">
        <v>8.4203639490870934</v>
      </c>
      <c r="M71" s="97">
        <v>4.4462435803187299</v>
      </c>
      <c r="N71" s="97">
        <v>3.9741203687683639</v>
      </c>
      <c r="O71" s="97">
        <v>0.16670602007137303</v>
      </c>
      <c r="P71" s="97">
        <v>0.13562095035674607</v>
      </c>
      <c r="Q71" s="97">
        <v>3.6717935285768402</v>
      </c>
      <c r="S71" s="227">
        <v>2.6361139279030256E-2</v>
      </c>
      <c r="T71" s="227">
        <v>1.3919593855795685E-2</v>
      </c>
      <c r="U71" s="227">
        <v>1.2441545423234574E-2</v>
      </c>
      <c r="V71" s="227">
        <v>5.2189675414573034E-4</v>
      </c>
      <c r="W71" s="227">
        <v>4.245805505706477E-4</v>
      </c>
      <c r="X71" s="227">
        <v>1.1495068526242262E-2</v>
      </c>
      <c r="Z71" s="227">
        <v>6.318005733191967E-3</v>
      </c>
    </row>
    <row r="72" spans="2:26">
      <c r="B72" s="224" t="s">
        <v>323</v>
      </c>
      <c r="C72">
        <v>22.2370617300849</v>
      </c>
      <c r="E72" s="227">
        <v>2.1260695494320283E-4</v>
      </c>
      <c r="F72" s="227">
        <v>4.015381564386189E-4</v>
      </c>
      <c r="G72" s="227">
        <v>4.2191186366835609E-5</v>
      </c>
      <c r="H72" s="227">
        <v>0</v>
      </c>
      <c r="I72" s="227">
        <v>-1.1413544598326553E-6</v>
      </c>
      <c r="J72" s="227">
        <v>8.3553903095889837E-5</v>
      </c>
      <c r="L72" s="97">
        <v>1.1956301795621838</v>
      </c>
      <c r="M72" s="97">
        <v>1.070882970532697</v>
      </c>
      <c r="N72" s="97">
        <v>0.12474720902948686</v>
      </c>
      <c r="O72" s="97">
        <v>0</v>
      </c>
      <c r="P72" s="97">
        <v>-9.3531688102173999E-4</v>
      </c>
      <c r="Q72" s="97">
        <v>0.12568252639175598</v>
      </c>
      <c r="S72" s="227">
        <v>5.3767453365684337E-2</v>
      </c>
      <c r="T72" s="227">
        <v>4.8157575111817993E-2</v>
      </c>
      <c r="U72" s="227">
        <v>5.6098782538663476E-3</v>
      </c>
      <c r="V72" s="227">
        <v>0</v>
      </c>
      <c r="W72" s="227">
        <v>-4.2061172126726341E-5</v>
      </c>
      <c r="X72" s="227">
        <v>5.6519394476347538E-3</v>
      </c>
      <c r="Z72" s="227">
        <v>9.1677058662753552E-5</v>
      </c>
    </row>
    <row r="73" spans="2:26">
      <c r="B73" s="224" t="s">
        <v>261</v>
      </c>
      <c r="C73">
        <v>255.38461538461499</v>
      </c>
      <c r="E73" s="227">
        <v>1.2245509349709709E-3</v>
      </c>
      <c r="F73" s="227">
        <v>1.1390175204724073E-3</v>
      </c>
      <c r="G73" s="227">
        <v>1.3017019955441356E-3</v>
      </c>
      <c r="H73" s="227">
        <v>2.9983953572809696E-4</v>
      </c>
      <c r="I73" s="227">
        <v>1.8489942885935307E-4</v>
      </c>
      <c r="J73" s="227">
        <v>2.3317451123148203E-3</v>
      </c>
      <c r="L73" s="97">
        <v>6.8864635903068798</v>
      </c>
      <c r="M73" s="97">
        <v>3.0377050007668105</v>
      </c>
      <c r="N73" s="97">
        <v>3.8487585895400698</v>
      </c>
      <c r="O73" s="97">
        <v>0.18980557914710874</v>
      </c>
      <c r="P73" s="97">
        <v>0.15152133994270939</v>
      </c>
      <c r="Q73" s="97">
        <v>3.5074317986202073</v>
      </c>
      <c r="S73" s="227">
        <v>2.6965068275298064E-2</v>
      </c>
      <c r="T73" s="227">
        <v>1.1894628015050783E-2</v>
      </c>
      <c r="U73" s="227">
        <v>1.5070440260247285E-2</v>
      </c>
      <c r="V73" s="227">
        <v>7.4321461714229448E-4</v>
      </c>
      <c r="W73" s="227">
        <v>5.9330645158289915E-4</v>
      </c>
      <c r="X73" s="227">
        <v>1.37339196933924E-2</v>
      </c>
      <c r="Z73" s="227">
        <v>1.9620604871306568E-4</v>
      </c>
    </row>
    <row r="74" spans="2:26">
      <c r="B74" s="224" t="s">
        <v>281</v>
      </c>
      <c r="C74">
        <v>2663.1125102655401</v>
      </c>
      <c r="E74" s="227">
        <v>7.2783109283814693E-2</v>
      </c>
      <c r="F74" s="227">
        <v>8.1378631293773651E-2</v>
      </c>
      <c r="G74" s="227">
        <v>6.502995640039444E-2</v>
      </c>
      <c r="H74" s="227">
        <v>3.4004878252744675E-2</v>
      </c>
      <c r="I74" s="227">
        <v>6.844436377286911E-2</v>
      </c>
      <c r="J74" s="227">
        <v>7.6226264238357544E-2</v>
      </c>
      <c r="L74" s="97">
        <v>409.30778602867872</v>
      </c>
      <c r="M74" s="97">
        <v>217.03289966437632</v>
      </c>
      <c r="N74" s="97">
        <v>192.2748863643024</v>
      </c>
      <c r="O74" s="97">
        <v>21.525899161083558</v>
      </c>
      <c r="P74" s="97">
        <v>56.088770930060996</v>
      </c>
      <c r="Q74" s="97">
        <v>114.66022665497249</v>
      </c>
      <c r="S74" s="227">
        <v>0.15369526614099621</v>
      </c>
      <c r="T74" s="227">
        <v>8.1495955889124588E-2</v>
      </c>
      <c r="U74" s="227">
        <v>7.2199310251871637E-2</v>
      </c>
      <c r="V74" s="227">
        <v>8.0829852580795395E-3</v>
      </c>
      <c r="W74" s="227">
        <v>2.1061359861385787E-2</v>
      </c>
      <c r="X74" s="227">
        <v>4.3054969030782583E-2</v>
      </c>
      <c r="Z74" s="227">
        <v>0.10709936916828156</v>
      </c>
    </row>
    <row r="75" spans="2:26">
      <c r="B75" s="224" t="s">
        <v>282</v>
      </c>
      <c r="C75">
        <v>3439.9534629072</v>
      </c>
      <c r="E75" s="227">
        <v>9.8116303144002326E-2</v>
      </c>
      <c r="F75" s="227">
        <v>6.2780618667602539E-2</v>
      </c>
      <c r="G75" s="227">
        <v>0.12998905777931213</v>
      </c>
      <c r="H75" s="227">
        <v>4.8831012099981308E-3</v>
      </c>
      <c r="I75" s="227">
        <v>2.1713888272643089E-2</v>
      </c>
      <c r="J75" s="227">
        <v>0.24162539839744568</v>
      </c>
      <c r="L75" s="97">
        <v>551.77316836780005</v>
      </c>
      <c r="M75" s="97">
        <v>167.43289356840964</v>
      </c>
      <c r="N75" s="97">
        <v>384.34027479939044</v>
      </c>
      <c r="O75" s="97">
        <v>3.0911195581563584</v>
      </c>
      <c r="P75" s="97">
        <v>17.794091992246493</v>
      </c>
      <c r="Q75" s="97">
        <v>363.45507972444886</v>
      </c>
      <c r="S75" s="227">
        <v>0.16040134679655849</v>
      </c>
      <c r="T75" s="227">
        <v>4.8673011240944947E-2</v>
      </c>
      <c r="U75" s="227">
        <v>0.11172833555561354</v>
      </c>
      <c r="V75" s="227">
        <v>8.9859342327961833E-4</v>
      </c>
      <c r="W75" s="227">
        <v>5.1727711389468077E-3</v>
      </c>
      <c r="X75" s="227">
        <v>0.10565697578283019</v>
      </c>
      <c r="Z75" s="227">
        <v>3.7698976695537567E-2</v>
      </c>
    </row>
    <row r="76" spans="2:26">
      <c r="B76" s="224" t="s">
        <v>287</v>
      </c>
      <c r="C76">
        <v>318.49793690117701</v>
      </c>
      <c r="E76" s="227">
        <v>2.0478820229392604E-2</v>
      </c>
      <c r="F76" s="227">
        <v>3.5202495753765106E-2</v>
      </c>
      <c r="G76" s="227">
        <v>7.1980785578489304E-3</v>
      </c>
      <c r="H76" s="227">
        <v>4.3638586066663265E-4</v>
      </c>
      <c r="I76" s="227">
        <v>5.1817495841532946E-4</v>
      </c>
      <c r="J76" s="227">
        <v>1.3682788237929344E-2</v>
      </c>
      <c r="L76" s="97">
        <v>115.16601380529374</v>
      </c>
      <c r="M76" s="97">
        <v>93.883364802267039</v>
      </c>
      <c r="N76" s="97">
        <v>21.282649003026705</v>
      </c>
      <c r="O76" s="97">
        <v>0.27624266030931599</v>
      </c>
      <c r="P76" s="97">
        <v>0.42463389156043252</v>
      </c>
      <c r="Q76" s="97">
        <v>20.581772126824287</v>
      </c>
      <c r="S76" s="227">
        <v>0.36159108258533951</v>
      </c>
      <c r="T76" s="227">
        <v>0.29476914580893188</v>
      </c>
      <c r="U76" s="227">
        <v>6.6821936776407589E-2</v>
      </c>
      <c r="V76" s="227">
        <v>8.6732951238873519E-4</v>
      </c>
      <c r="W76" s="227">
        <v>1.3332390648803079E-3</v>
      </c>
      <c r="X76" s="227">
        <v>6.4621367180819025E-2</v>
      </c>
      <c r="Z76" s="227">
        <v>2.2276667878031731E-2</v>
      </c>
    </row>
    <row r="77" spans="2:26">
      <c r="B77" s="224" t="s">
        <v>324</v>
      </c>
      <c r="C77">
        <v>139.19819546055101</v>
      </c>
      <c r="E77" s="227">
        <v>6.7790857114003139E-4</v>
      </c>
      <c r="F77" s="227">
        <v>8.8270485866814852E-4</v>
      </c>
      <c r="G77" s="227">
        <v>4.931825096718967E-4</v>
      </c>
      <c r="H77" s="227">
        <v>1.3942374789621681E-4</v>
      </c>
      <c r="I77" s="227">
        <v>8.9786553871817887E-5</v>
      </c>
      <c r="J77" s="227">
        <v>8.6182320956140757E-4</v>
      </c>
      <c r="L77" s="97">
        <v>3.8123303485317717</v>
      </c>
      <c r="M77" s="97">
        <v>2.3541314467799288</v>
      </c>
      <c r="N77" s="97">
        <v>1.4581989017518431</v>
      </c>
      <c r="O77" s="97">
        <v>8.825855853879018E-2</v>
      </c>
      <c r="P77" s="97">
        <v>7.3578263791418547E-2</v>
      </c>
      <c r="Q77" s="97">
        <v>1.2963621598433468</v>
      </c>
      <c r="S77" s="227">
        <v>2.7387785710283812E-2</v>
      </c>
      <c r="T77" s="227">
        <v>1.6912083084059042E-2</v>
      </c>
      <c r="U77" s="227">
        <v>1.047570262622477E-2</v>
      </c>
      <c r="V77" s="227">
        <v>6.3404958840722044E-4</v>
      </c>
      <c r="W77" s="227">
        <v>5.2858633366601902E-4</v>
      </c>
      <c r="X77" s="227">
        <v>9.3130672819012085E-3</v>
      </c>
      <c r="Z77" s="227">
        <v>1.0495737660676241E-3</v>
      </c>
    </row>
    <row r="78" spans="2:26">
      <c r="B78" s="224" t="s">
        <v>363</v>
      </c>
      <c r="C78">
        <v>21.295012098977402</v>
      </c>
      <c r="E78" s="227">
        <v>6.2274471364572894E-4</v>
      </c>
      <c r="F78" s="227">
        <v>5.909100582357496E-5</v>
      </c>
      <c r="G78" s="227">
        <v>1.1311598354950547E-3</v>
      </c>
      <c r="H78" s="227">
        <v>1.6283542208839208E-5</v>
      </c>
      <c r="I78" s="227">
        <v>3.0436120141530409E-5</v>
      </c>
      <c r="J78" s="227">
        <v>2.2000034805387259E-3</v>
      </c>
      <c r="L78" s="97">
        <v>3.5021073228604083</v>
      </c>
      <c r="M78" s="97">
        <v>0.15759287338808128</v>
      </c>
      <c r="N78" s="97">
        <v>3.3445144494723271</v>
      </c>
      <c r="O78" s="97">
        <v>1.0307870681596365E-2</v>
      </c>
      <c r="P78" s="97">
        <v>2.4941784487663068E-2</v>
      </c>
      <c r="Q78" s="97">
        <v>3.309264860881945</v>
      </c>
      <c r="S78" s="227">
        <v>0.16445669561411433</v>
      </c>
      <c r="T78" s="227">
        <v>7.400459443535558E-3</v>
      </c>
      <c r="U78" s="227">
        <v>0.15705623617057876</v>
      </c>
      <c r="V78" s="227">
        <v>4.8405094271307571E-4</v>
      </c>
      <c r="W78" s="227">
        <v>1.1712500735728995E-3</v>
      </c>
      <c r="X78" s="227">
        <v>0.15540093828079382</v>
      </c>
      <c r="Z78" s="227">
        <v>5.4675041610607877E-5</v>
      </c>
    </row>
    <row r="79" spans="2:26">
      <c r="B79" s="224" t="s">
        <v>276</v>
      </c>
      <c r="C79">
        <v>270.04301943607999</v>
      </c>
      <c r="E79" s="227">
        <v>4.8021746538470418E-3</v>
      </c>
      <c r="F79" s="227">
        <v>6.9079815875738859E-4</v>
      </c>
      <c r="G79" s="227">
        <v>8.5106324404478073E-3</v>
      </c>
      <c r="H79" s="227">
        <v>5.9450957924127579E-3</v>
      </c>
      <c r="I79" s="227">
        <v>1.816275529563427E-3</v>
      </c>
      <c r="J79" s="227">
        <v>1.3237327337265015E-2</v>
      </c>
      <c r="L79" s="97">
        <v>27.005819001555992</v>
      </c>
      <c r="M79" s="97">
        <v>1.8423254986521158</v>
      </c>
      <c r="N79" s="97">
        <v>25.163493502903876</v>
      </c>
      <c r="O79" s="97">
        <v>3.7633874639774634</v>
      </c>
      <c r="P79" s="97">
        <v>1.4884010385664499</v>
      </c>
      <c r="Q79" s="97">
        <v>19.911705866245324</v>
      </c>
      <c r="S79" s="227">
        <v>0.10000561783804358</v>
      </c>
      <c r="T79" s="227">
        <v>6.8223407607401606E-3</v>
      </c>
      <c r="U79" s="227">
        <v>9.3183277077303422E-2</v>
      </c>
      <c r="V79" s="227">
        <v>1.393625160848962E-2</v>
      </c>
      <c r="W79" s="227">
        <v>5.5117182502055348E-3</v>
      </c>
      <c r="X79" s="227">
        <v>7.3735310425080205E-2</v>
      </c>
      <c r="Z79" s="227">
        <v>5.0358590669929981E-3</v>
      </c>
    </row>
    <row r="80" spans="2:26">
      <c r="B80" s="224" t="s">
        <v>279</v>
      </c>
      <c r="C80">
        <v>2203.0533271283903</v>
      </c>
      <c r="E80" s="227">
        <v>4.6615632464294836E-2</v>
      </c>
      <c r="F80" s="227">
        <v>8.7734907865524292E-2</v>
      </c>
      <c r="G80" s="227">
        <v>9.5260841771960258E-3</v>
      </c>
      <c r="H80" s="227">
        <v>7.1130960714071989E-4</v>
      </c>
      <c r="I80" s="227">
        <v>2.7244130615144968E-3</v>
      </c>
      <c r="J80" s="227">
        <v>1.6941141337156296E-2</v>
      </c>
      <c r="L80" s="97">
        <v>262.15067624941531</v>
      </c>
      <c r="M80" s="97">
        <v>233.98478388144758</v>
      </c>
      <c r="N80" s="97">
        <v>28.165892367967746</v>
      </c>
      <c r="O80" s="97">
        <v>0.4502759504626439</v>
      </c>
      <c r="P80" s="97">
        <v>2.2326013670496745</v>
      </c>
      <c r="Q80" s="97">
        <v>25.483015925300965</v>
      </c>
      <c r="S80" s="227">
        <v>0.11899424903668598</v>
      </c>
      <c r="T80" s="227">
        <v>0.10620931459087252</v>
      </c>
      <c r="U80" s="227">
        <v>1.2784934445813479E-2</v>
      </c>
      <c r="V80" s="227">
        <v>2.0438722245982318E-4</v>
      </c>
      <c r="W80" s="227">
        <v>1.0134123126106071E-3</v>
      </c>
      <c r="X80" s="227">
        <v>1.1567135307848976E-2</v>
      </c>
      <c r="Z80" s="227">
        <v>6.4259618520736694E-2</v>
      </c>
    </row>
    <row r="81" spans="2:26">
      <c r="B81" s="224" t="s">
        <v>325</v>
      </c>
      <c r="C81">
        <v>30.901399261387002</v>
      </c>
      <c r="E81" s="227">
        <v>2.005632539323692E-4</v>
      </c>
      <c r="F81" s="227">
        <v>3.5470485454425216E-4</v>
      </c>
      <c r="G81" s="227">
        <v>6.152767309686169E-5</v>
      </c>
      <c r="H81" s="227">
        <v>3.5313710213813465E-6</v>
      </c>
      <c r="I81" s="227">
        <v>0</v>
      </c>
      <c r="J81" s="227">
        <v>1.1945428559556603E-4</v>
      </c>
      <c r="L81" s="97">
        <v>1.1279004460451256</v>
      </c>
      <c r="M81" s="97">
        <v>0.94598080457836209</v>
      </c>
      <c r="N81" s="97">
        <v>0.18191964146676365</v>
      </c>
      <c r="O81" s="97">
        <v>2.2354421016194037E-3</v>
      </c>
      <c r="P81" s="97">
        <v>0</v>
      </c>
      <c r="Q81" s="97">
        <v>0.17968420200242705</v>
      </c>
      <c r="S81" s="227">
        <v>3.6499979709802309E-2</v>
      </c>
      <c r="T81" s="227">
        <v>3.0612879260791828E-2</v>
      </c>
      <c r="U81" s="227">
        <v>5.8871004490104835E-3</v>
      </c>
      <c r="V81" s="227">
        <v>7.23411287207538E-5</v>
      </c>
      <c r="W81" s="227">
        <v>0</v>
      </c>
      <c r="X81" s="227">
        <v>5.8147594056348227E-3</v>
      </c>
      <c r="Z81" s="227">
        <v>1.0435762815177441E-3</v>
      </c>
    </row>
    <row r="82" spans="2:26">
      <c r="B82" s="224" t="s">
        <v>326</v>
      </c>
      <c r="C82">
        <v>39.738180076628304</v>
      </c>
      <c r="E82" s="227">
        <v>1.42954541958711E-4</v>
      </c>
      <c r="F82" s="227">
        <v>2.5336060207337141E-4</v>
      </c>
      <c r="G82" s="227">
        <v>4.3368378101149574E-5</v>
      </c>
      <c r="H82" s="227">
        <v>5.885618179490848E-7</v>
      </c>
      <c r="I82" s="227">
        <v>3.0436117413046304E-6</v>
      </c>
      <c r="J82" s="227">
        <v>8.3340200944803655E-5</v>
      </c>
      <c r="L82" s="97">
        <v>0.8039283790926981</v>
      </c>
      <c r="M82" s="97">
        <v>0.67570055252211081</v>
      </c>
      <c r="N82" s="97">
        <v>0.12822782657058734</v>
      </c>
      <c r="O82" s="97">
        <v>3.725736716088206E-4</v>
      </c>
      <c r="P82" s="97">
        <v>2.4941782251725565E-3</v>
      </c>
      <c r="Q82" s="97">
        <v>0.12536107370973057</v>
      </c>
      <c r="S82" s="227">
        <v>2.0230629020817244E-2</v>
      </c>
      <c r="T82" s="227">
        <v>1.70038122334525E-2</v>
      </c>
      <c r="U82" s="227">
        <v>3.226816787364742E-3</v>
      </c>
      <c r="V82" s="227">
        <v>9.3757104852405367E-6</v>
      </c>
      <c r="W82" s="227">
        <v>6.2765285686535192E-5</v>
      </c>
      <c r="X82" s="227">
        <v>3.1546757669322833E-3</v>
      </c>
      <c r="Z82" s="227">
        <v>9.5961033366620541E-4</v>
      </c>
    </row>
    <row r="83" spans="2:26">
      <c r="B83" s="224" t="s">
        <v>586</v>
      </c>
      <c r="C83">
        <v>8.3364781420887208</v>
      </c>
      <c r="E83" s="227">
        <v>8.1561414048065894E-5</v>
      </c>
      <c r="F83" s="227">
        <v>1.146410359069705E-4</v>
      </c>
      <c r="G83" s="227">
        <v>5.172362580196932E-5</v>
      </c>
      <c r="H83" s="227">
        <v>0</v>
      </c>
      <c r="I83" s="227">
        <v>7.609029353261576E-7</v>
      </c>
      <c r="J83" s="227">
        <v>1.0125478002009913E-4</v>
      </c>
      <c r="L83" s="97">
        <v>0.45867402667841239</v>
      </c>
      <c r="M83" s="97">
        <v>0.30574213461023581</v>
      </c>
      <c r="N83" s="97">
        <v>0.15293189206817656</v>
      </c>
      <c r="O83" s="97">
        <v>0</v>
      </c>
      <c r="P83" s="97">
        <v>6.2354455629313912E-4</v>
      </c>
      <c r="Q83" s="97">
        <v>0.15230834336443544</v>
      </c>
      <c r="S83" s="227">
        <v>5.5020119870846408E-2</v>
      </c>
      <c r="T83" s="227">
        <v>3.6675215768469764E-2</v>
      </c>
      <c r="U83" s="227">
        <v>1.8344904102376641E-2</v>
      </c>
      <c r="V83" s="227">
        <v>0</v>
      </c>
      <c r="W83" s="227">
        <v>7.4797120038619665E-5</v>
      </c>
      <c r="X83" s="227">
        <v>1.8270106484832009E-2</v>
      </c>
      <c r="Z83" s="227">
        <v>9.4443937996402383E-4</v>
      </c>
    </row>
    <row r="84" spans="2:26">
      <c r="B84" s="224" t="s">
        <v>587</v>
      </c>
      <c r="C84">
        <v>4.40115412812297</v>
      </c>
      <c r="E84" s="227">
        <v>3.138706322433701E-5</v>
      </c>
      <c r="F84" s="227">
        <v>4.2842300899792463E-5</v>
      </c>
      <c r="G84" s="227">
        <v>2.1054449462099001E-5</v>
      </c>
      <c r="H84" s="227">
        <v>0</v>
      </c>
      <c r="I84" s="227">
        <v>0</v>
      </c>
      <c r="J84" s="227">
        <v>4.1385177610209212E-5</v>
      </c>
      <c r="L84" s="97">
        <v>0.17651031241602122</v>
      </c>
      <c r="M84" s="97">
        <v>0.11425835805728388</v>
      </c>
      <c r="N84" s="97">
        <v>6.225195435873733E-2</v>
      </c>
      <c r="O84" s="97">
        <v>0</v>
      </c>
      <c r="P84" s="97">
        <v>0</v>
      </c>
      <c r="Q84" s="97">
        <v>6.2251953343858732E-2</v>
      </c>
      <c r="S84" s="227">
        <v>4.0105460358258432E-2</v>
      </c>
      <c r="T84" s="227">
        <v>2.5960999031409394E-2</v>
      </c>
      <c r="U84" s="227">
        <v>1.4144461326849034E-2</v>
      </c>
      <c r="V84" s="227">
        <v>0</v>
      </c>
      <c r="W84" s="227">
        <v>0</v>
      </c>
      <c r="X84" s="227">
        <v>1.4144461096255292E-2</v>
      </c>
      <c r="Z84" s="227">
        <v>1.3122009113430977E-4</v>
      </c>
    </row>
    <row r="85" spans="2:26">
      <c r="B85" s="224" t="s">
        <v>269</v>
      </c>
      <c r="C85">
        <v>839.41965507801797</v>
      </c>
      <c r="E85" s="227">
        <v>8.9986020242111362E-3</v>
      </c>
      <c r="F85" s="227">
        <v>4.9742222763597965E-3</v>
      </c>
      <c r="G85" s="227">
        <v>1.2628588825464249E-2</v>
      </c>
      <c r="H85" s="227">
        <v>2.5398565921932459E-3</v>
      </c>
      <c r="I85" s="227">
        <v>2.9801714699715376E-3</v>
      </c>
      <c r="J85" s="227">
        <v>2.2130653262138367E-2</v>
      </c>
      <c r="L85" s="97">
        <v>50.605118524417122</v>
      </c>
      <c r="M85" s="97">
        <v>13.266011814776002</v>
      </c>
      <c r="N85" s="97">
        <v>37.339106709641122</v>
      </c>
      <c r="O85" s="97">
        <v>1.6077898141791547</v>
      </c>
      <c r="P85" s="97">
        <v>2.4421902067237204</v>
      </c>
      <c r="Q85" s="97">
        <v>33.28912605666568</v>
      </c>
      <c r="S85" s="227">
        <v>6.0285839410936529E-2</v>
      </c>
      <c r="T85" s="227">
        <v>1.580378983804355E-2</v>
      </c>
      <c r="U85" s="227">
        <v>4.4482049572892979E-2</v>
      </c>
      <c r="V85" s="227">
        <v>1.9153587891979039E-3</v>
      </c>
      <c r="W85" s="227">
        <v>2.9093793455393139E-3</v>
      </c>
      <c r="X85" s="227">
        <v>3.9657310685168194E-2</v>
      </c>
      <c r="Z85" s="227">
        <v>9.8531423136591911E-3</v>
      </c>
    </row>
    <row r="86" spans="2:26">
      <c r="B86" s="224" t="s">
        <v>264</v>
      </c>
      <c r="C86">
        <v>400.88387327908299</v>
      </c>
      <c r="E86" s="227">
        <v>2.5058393780657512E-3</v>
      </c>
      <c r="F86" s="227">
        <v>1.5819218242540956E-3</v>
      </c>
      <c r="G86" s="227">
        <v>3.339212154969573E-3</v>
      </c>
      <c r="H86" s="227">
        <v>1.166660338640213E-3</v>
      </c>
      <c r="I86" s="227">
        <v>1.3483201619237661E-3</v>
      </c>
      <c r="J86" s="227">
        <v>5.3381184116005898E-3</v>
      </c>
      <c r="L86" s="97">
        <v>14.091999889425679</v>
      </c>
      <c r="M86" s="97">
        <v>4.218909498745707</v>
      </c>
      <c r="N86" s="97">
        <v>9.8730903906799732</v>
      </c>
      <c r="O86" s="97">
        <v>0.73852382643886738</v>
      </c>
      <c r="P86" s="97">
        <v>1.1049210852990989</v>
      </c>
      <c r="Q86" s="97">
        <v>8.0296453342023799</v>
      </c>
      <c r="S86" s="227">
        <v>3.5152324223367455E-2</v>
      </c>
      <c r="T86" s="227">
        <v>1.0524018998910022E-2</v>
      </c>
      <c r="U86" s="227">
        <v>2.4628305224457438E-2</v>
      </c>
      <c r="V86" s="227">
        <v>1.84223880197029E-3</v>
      </c>
      <c r="W86" s="227">
        <v>2.7562123571129213E-3</v>
      </c>
      <c r="X86" s="227">
        <v>2.0029853704322968E-2</v>
      </c>
      <c r="Z86" s="227">
        <v>2.6336105074733496E-3</v>
      </c>
    </row>
    <row r="87" spans="2:26">
      <c r="B87" s="224" t="s">
        <v>258</v>
      </c>
      <c r="C87">
        <v>429.24964759460698</v>
      </c>
      <c r="E87" s="227">
        <v>1.1426723153145236E-3</v>
      </c>
      <c r="F87" s="227">
        <v>1.7795936437323689E-3</v>
      </c>
      <c r="G87" s="227">
        <v>5.6816986761987209E-4</v>
      </c>
      <c r="H87" s="227">
        <v>1.0064406524179503E-4</v>
      </c>
      <c r="I87" s="227">
        <v>5.858953227289021E-5</v>
      </c>
      <c r="J87" s="227">
        <v>1.0425359942018986E-3</v>
      </c>
      <c r="L87" s="97">
        <v>6.4260057057174773</v>
      </c>
      <c r="M87" s="97">
        <v>4.7460907437635891</v>
      </c>
      <c r="N87" s="97">
        <v>1.6799149619538885</v>
      </c>
      <c r="O87" s="97">
        <v>6.371009428276754E-2</v>
      </c>
      <c r="P87" s="97">
        <v>4.8012935958595161E-2</v>
      </c>
      <c r="Q87" s="97">
        <v>1.5681919425746276</v>
      </c>
      <c r="S87" s="227">
        <v>1.4970322612323591E-2</v>
      </c>
      <c r="T87" s="227">
        <v>1.1056714362747489E-2</v>
      </c>
      <c r="U87" s="227">
        <v>3.9136082495761018E-3</v>
      </c>
      <c r="V87" s="227">
        <v>1.4842200719273924E-4</v>
      </c>
      <c r="W87" s="227">
        <v>1.1185317501748926E-4</v>
      </c>
      <c r="X87" s="227">
        <v>3.6533330926707326E-3</v>
      </c>
      <c r="Z87" s="227">
        <v>7.4164173565804958E-3</v>
      </c>
    </row>
    <row r="88" spans="2:26">
      <c r="B88" s="224" t="s">
        <v>285</v>
      </c>
      <c r="C88">
        <v>240.16933616205898</v>
      </c>
      <c r="E88" s="227">
        <v>9.0646798997954942E-3</v>
      </c>
      <c r="F88" s="227">
        <v>1.0402570478618145E-2</v>
      </c>
      <c r="G88" s="227">
        <v>7.8579038381576538E-3</v>
      </c>
      <c r="H88" s="227">
        <v>3.0991705134510994E-3</v>
      </c>
      <c r="I88" s="227">
        <v>1.3010679744184017E-2</v>
      </c>
      <c r="J88" s="227">
        <v>7.0533589459955692E-3</v>
      </c>
      <c r="L88" s="97">
        <v>50.976718325896421</v>
      </c>
      <c r="M88" s="97">
        <v>27.743155654551707</v>
      </c>
      <c r="N88" s="97">
        <v>23.233562671344714</v>
      </c>
      <c r="O88" s="97">
        <v>1.9618488694388219</v>
      </c>
      <c r="P88" s="97">
        <v>10.661988739315175</v>
      </c>
      <c r="Q88" s="97">
        <v>10.609725447095528</v>
      </c>
      <c r="S88" s="227">
        <v>0.21225323407439023</v>
      </c>
      <c r="T88" s="227">
        <v>0.11551497829777681</v>
      </c>
      <c r="U88" s="227">
        <v>9.6738255776613422E-2</v>
      </c>
      <c r="V88" s="227">
        <v>8.1686067871504873E-3</v>
      </c>
      <c r="W88" s="227">
        <v>4.4393630384691525E-2</v>
      </c>
      <c r="X88" s="227">
        <v>4.4176020205745195E-2</v>
      </c>
      <c r="Z88" s="227">
        <v>8.3023430779576302E-3</v>
      </c>
    </row>
    <row r="89" spans="2:26">
      <c r="B89" s="224" t="s">
        <v>328</v>
      </c>
      <c r="C89">
        <v>171.53668539556298</v>
      </c>
      <c r="E89" s="227">
        <v>4.1192004037617211E-4</v>
      </c>
      <c r="F89" s="227">
        <v>6.5814855042845011E-4</v>
      </c>
      <c r="G89" s="227">
        <v>1.898221526062116E-4</v>
      </c>
      <c r="H89" s="227">
        <v>2.3280888854060322E-5</v>
      </c>
      <c r="I89" s="227">
        <v>-5.0726862355077174E-7</v>
      </c>
      <c r="J89" s="227">
        <v>3.6359834484755993E-4</v>
      </c>
      <c r="L89" s="97">
        <v>2.3165000974299987</v>
      </c>
      <c r="M89" s="97">
        <v>1.7552505619533727</v>
      </c>
      <c r="N89" s="97">
        <v>0.56124953547662582</v>
      </c>
      <c r="O89" s="97">
        <v>1.4737358038105825E-2</v>
      </c>
      <c r="P89" s="97">
        <v>-4.1569637086209273E-4</v>
      </c>
      <c r="Q89" s="97">
        <v>0.54692787385237307</v>
      </c>
      <c r="S89" s="227">
        <v>1.3504400484876793E-2</v>
      </c>
      <c r="T89" s="227">
        <v>1.0232508328499942E-2</v>
      </c>
      <c r="U89" s="227">
        <v>3.2718921563768496E-3</v>
      </c>
      <c r="V89" s="227">
        <v>8.5913739117212911E-5</v>
      </c>
      <c r="W89" s="227">
        <v>-2.4233671643094794E-6</v>
      </c>
      <c r="X89" s="227">
        <v>3.1884017846745688E-3</v>
      </c>
      <c r="Z89" s="227">
        <v>7.4818474240601063E-3</v>
      </c>
    </row>
    <row r="90" spans="2:26">
      <c r="B90" s="224" t="s">
        <v>334</v>
      </c>
      <c r="C90">
        <v>40.2895566561455</v>
      </c>
      <c r="E90" s="227">
        <v>2.8956358421227947E-4</v>
      </c>
      <c r="F90" s="227">
        <v>5.3567765280604362E-4</v>
      </c>
      <c r="G90" s="227">
        <v>6.7568922531791031E-5</v>
      </c>
      <c r="H90" s="227">
        <v>0</v>
      </c>
      <c r="I90" s="227">
        <v>-1.0145372471015435E-5</v>
      </c>
      <c r="J90" s="227">
        <v>1.3834235141985118E-4</v>
      </c>
      <c r="L90" s="97">
        <v>1.6284084416659192</v>
      </c>
      <c r="M90" s="97">
        <v>1.4286265623491483</v>
      </c>
      <c r="N90" s="97">
        <v>0.19978187931677086</v>
      </c>
      <c r="O90" s="97">
        <v>0</v>
      </c>
      <c r="P90" s="97">
        <v>-8.3139274172418544E-3</v>
      </c>
      <c r="Q90" s="97">
        <v>0.20809579910909431</v>
      </c>
      <c r="S90" s="227">
        <v>4.0417631188243236E-2</v>
      </c>
      <c r="T90" s="227">
        <v>3.5458979470582859E-2</v>
      </c>
      <c r="U90" s="227">
        <v>4.9586517176603744E-3</v>
      </c>
      <c r="V90" s="227">
        <v>0</v>
      </c>
      <c r="W90" s="227">
        <v>-2.0635440315706983E-4</v>
      </c>
      <c r="X90" s="227">
        <v>5.1650059315644708E-3</v>
      </c>
      <c r="Z90" s="227">
        <v>2.6819546474143863E-4</v>
      </c>
    </row>
    <row r="91" spans="2:26">
      <c r="B91" s="224" t="s">
        <v>329</v>
      </c>
      <c r="C91">
        <v>86.304245825349</v>
      </c>
      <c r="E91" s="227">
        <v>3.7310209464486914E-4</v>
      </c>
      <c r="F91" s="227">
        <v>5.4542685393244028E-4</v>
      </c>
      <c r="G91" s="227">
        <v>2.1766532154288143E-4</v>
      </c>
      <c r="H91" s="227">
        <v>0</v>
      </c>
      <c r="I91" s="227">
        <v>0</v>
      </c>
      <c r="J91" s="227">
        <v>4.2784865945577621E-4</v>
      </c>
      <c r="L91" s="97">
        <v>2.0982009950447935</v>
      </c>
      <c r="M91" s="97">
        <v>1.4546272133337388</v>
      </c>
      <c r="N91" s="97">
        <v>0.64357378171105495</v>
      </c>
      <c r="O91" s="97">
        <v>0</v>
      </c>
      <c r="P91" s="97">
        <v>0</v>
      </c>
      <c r="Q91" s="97">
        <v>0.6435737702404617</v>
      </c>
      <c r="S91" s="227">
        <v>2.4311677542387108E-2</v>
      </c>
      <c r="T91" s="227">
        <v>1.6854642543049608E-2</v>
      </c>
      <c r="U91" s="227">
        <v>7.4570349993375012E-3</v>
      </c>
      <c r="V91" s="227">
        <v>0</v>
      </c>
      <c r="W91" s="227">
        <v>0</v>
      </c>
      <c r="X91" s="227">
        <v>7.457034866428707E-3</v>
      </c>
      <c r="Z91" s="227">
        <v>4.1725914343260229E-4</v>
      </c>
    </row>
    <row r="92" spans="2:26">
      <c r="B92" s="224" t="s">
        <v>330</v>
      </c>
      <c r="C92">
        <v>48.114688201478202</v>
      </c>
      <c r="E92" s="227">
        <v>2.3896229467920672E-4</v>
      </c>
      <c r="F92" s="227">
        <v>2.0357538596726954E-4</v>
      </c>
      <c r="G92" s="227">
        <v>2.7088125352747738E-4</v>
      </c>
      <c r="H92" s="227">
        <v>0</v>
      </c>
      <c r="I92" s="227">
        <v>0</v>
      </c>
      <c r="J92" s="227">
        <v>5.3245131857693195E-4</v>
      </c>
      <c r="L92" s="97">
        <v>1.3438437673509691</v>
      </c>
      <c r="M92" s="97">
        <v>0.54292577319559243</v>
      </c>
      <c r="N92" s="97">
        <v>0.80091799415537657</v>
      </c>
      <c r="O92" s="97">
        <v>0</v>
      </c>
      <c r="P92" s="97">
        <v>0</v>
      </c>
      <c r="Q92" s="97">
        <v>0.80091802321395589</v>
      </c>
      <c r="S92" s="227">
        <v>2.793001092979509E-2</v>
      </c>
      <c r="T92" s="227">
        <v>1.1283992341841933E-2</v>
      </c>
      <c r="U92" s="227">
        <v>1.6646018587953157E-2</v>
      </c>
      <c r="V92" s="227">
        <v>0</v>
      </c>
      <c r="W92" s="227">
        <v>0</v>
      </c>
      <c r="X92" s="227">
        <v>1.6646019191897198E-2</v>
      </c>
      <c r="Z92" s="227">
        <v>2.0991476776544005E-4</v>
      </c>
    </row>
    <row r="93" spans="2:26">
      <c r="B93" s="224" t="s">
        <v>277</v>
      </c>
      <c r="C93">
        <v>1479.34163701068</v>
      </c>
      <c r="E93" s="227">
        <v>2.912552480265921E-2</v>
      </c>
      <c r="F93" s="227">
        <v>5.2424531430006027E-2</v>
      </c>
      <c r="G93" s="227">
        <v>8.1098424270749092E-3</v>
      </c>
      <c r="H93" s="227">
        <v>1.4870994491502643E-3</v>
      </c>
      <c r="I93" s="227">
        <v>3.516132477670908E-3</v>
      </c>
      <c r="J93" s="227">
        <v>1.3399537652730942E-2</v>
      </c>
      <c r="L93" s="97">
        <v>163.79217913613974</v>
      </c>
      <c r="M93" s="97">
        <v>139.81370648428404</v>
      </c>
      <c r="N93" s="97">
        <v>23.9784726518557</v>
      </c>
      <c r="O93" s="97">
        <v>0.94136942785048039</v>
      </c>
      <c r="P93" s="97">
        <v>2.8813994057171191</v>
      </c>
      <c r="Q93" s="97">
        <v>20.155704069790222</v>
      </c>
      <c r="S93" s="227">
        <v>0.11071964381879779</v>
      </c>
      <c r="T93" s="227">
        <v>9.4510762751737962E-2</v>
      </c>
      <c r="U93" s="227">
        <v>1.6208881067059824E-2</v>
      </c>
      <c r="V93" s="227">
        <v>6.3634349517310601E-4</v>
      </c>
      <c r="W93" s="227">
        <v>1.947757930710036E-3</v>
      </c>
      <c r="X93" s="227">
        <v>1.3624779811186177E-2</v>
      </c>
      <c r="Z93" s="227">
        <v>1.9706284627318382E-2</v>
      </c>
    </row>
    <row r="94" spans="2:26">
      <c r="B94" s="224" t="s">
        <v>268</v>
      </c>
      <c r="C94">
        <v>487.81632834230902</v>
      </c>
      <c r="E94" s="227">
        <v>5.0588131786792005E-3</v>
      </c>
      <c r="F94" s="227">
        <v>4.8156254924833775E-3</v>
      </c>
      <c r="G94" s="227">
        <v>5.2781682461500168E-3</v>
      </c>
      <c r="H94" s="227">
        <v>4.5618121512234211E-3</v>
      </c>
      <c r="I94" s="227">
        <v>6.5437657758593559E-4</v>
      </c>
      <c r="J94" s="227">
        <v>8.0986367538571358E-3</v>
      </c>
      <c r="L94" s="97">
        <v>28.449067956462571</v>
      </c>
      <c r="M94" s="97">
        <v>12.84304181227146</v>
      </c>
      <c r="N94" s="97">
        <v>15.606026144191112</v>
      </c>
      <c r="O94" s="97">
        <v>2.8877359192166825</v>
      </c>
      <c r="P94" s="97">
        <v>0.53624836201288095</v>
      </c>
      <c r="Q94" s="97">
        <v>12.182041650235782</v>
      </c>
      <c r="S94" s="227">
        <v>5.8319220377755325E-2</v>
      </c>
      <c r="T94" s="227">
        <v>2.6327617724307251E-2</v>
      </c>
      <c r="U94" s="227">
        <v>3.1991602653448081E-2</v>
      </c>
      <c r="V94" s="227">
        <v>5.9197196802119115E-3</v>
      </c>
      <c r="W94" s="227">
        <v>1.0992833385367665E-3</v>
      </c>
      <c r="X94" s="227">
        <v>2.4972599198621812E-2</v>
      </c>
      <c r="Z94" s="227">
        <v>8.5679497569799423E-3</v>
      </c>
    </row>
    <row r="95" spans="2:26">
      <c r="B95" s="224" t="s">
        <v>405</v>
      </c>
      <c r="C95">
        <v>142.71900990098999</v>
      </c>
      <c r="E95" s="227">
        <v>8.5014751347588344E-4</v>
      </c>
      <c r="F95" s="227">
        <v>1.4352203579619527E-3</v>
      </c>
      <c r="G95" s="227">
        <v>3.224123502150178E-4</v>
      </c>
      <c r="H95" s="227">
        <v>1.5150016224652063E-5</v>
      </c>
      <c r="I95" s="227">
        <v>0</v>
      </c>
      <c r="J95" s="227">
        <v>6.2736653489992023E-4</v>
      </c>
      <c r="L95" s="97">
        <v>4.7809443696847005</v>
      </c>
      <c r="M95" s="97">
        <v>3.8276637367045407</v>
      </c>
      <c r="N95" s="97">
        <v>0.95328063298015997</v>
      </c>
      <c r="O95" s="97">
        <v>9.5903216919859969E-3</v>
      </c>
      <c r="P95" s="97">
        <v>0</v>
      </c>
      <c r="Q95" s="97">
        <v>0.94369033831218396</v>
      </c>
      <c r="S95" s="227">
        <v>3.3499001800821326E-2</v>
      </c>
      <c r="T95" s="227">
        <v>2.6819578830878574E-2</v>
      </c>
      <c r="U95" s="227">
        <v>6.6794229699427545E-3</v>
      </c>
      <c r="V95" s="227">
        <v>6.7197226905085704E-5</v>
      </c>
      <c r="W95" s="227">
        <v>0</v>
      </c>
      <c r="X95" s="227">
        <v>6.6122259323888287E-3</v>
      </c>
      <c r="Z95" s="227">
        <v>1.7121920827776194E-3</v>
      </c>
    </row>
    <row r="96" spans="2:26">
      <c r="B96" s="224" t="s">
        <v>331</v>
      </c>
      <c r="C96">
        <v>3063.0052020808303</v>
      </c>
      <c r="E96" s="227">
        <v>8.8583992613797471E-2</v>
      </c>
      <c r="F96" s="227">
        <v>5.7514000684022903E-2</v>
      </c>
      <c r="G96" s="227">
        <v>0.11660909652709961</v>
      </c>
      <c r="H96" s="227">
        <v>0.11159978806972504</v>
      </c>
      <c r="I96" s="227">
        <v>5.2393306046724319E-2</v>
      </c>
      <c r="J96" s="227">
        <v>0.15370137989521027</v>
      </c>
      <c r="L96" s="97">
        <v>498.16665227844635</v>
      </c>
      <c r="M96" s="97">
        <v>153.38707645120417</v>
      </c>
      <c r="N96" s="97">
        <v>344.77957582724218</v>
      </c>
      <c r="O96" s="97">
        <v>70.645328194736251</v>
      </c>
      <c r="P96" s="97">
        <v>42.935253965910512</v>
      </c>
      <c r="Q96" s="97">
        <v>231.19898675420873</v>
      </c>
      <c r="S96" s="227">
        <v>0.1626398322601674</v>
      </c>
      <c r="T96" s="227">
        <v>5.007731503263585E-2</v>
      </c>
      <c r="U96" s="227">
        <v>0.11256251722753154</v>
      </c>
      <c r="V96" s="227">
        <v>2.3064057529756678E-2</v>
      </c>
      <c r="W96" s="227">
        <v>1.4017362404981474E-2</v>
      </c>
      <c r="X96" s="227">
        <v>7.5481095036059806E-2</v>
      </c>
      <c r="Z96" s="227">
        <v>9.2962250113487244E-2</v>
      </c>
    </row>
    <row r="97" spans="2:26">
      <c r="B97" s="225" t="s">
        <v>255</v>
      </c>
      <c r="C97">
        <v>910.3191344194164</v>
      </c>
      <c r="E97" s="227">
        <v>8.7530521248089105E-2</v>
      </c>
      <c r="F97" s="227">
        <v>0.14317932247649878</v>
      </c>
      <c r="G97" s="227">
        <v>3.7335354136303067E-2</v>
      </c>
      <c r="H97" s="227">
        <v>2.3236420693137916E-3</v>
      </c>
      <c r="I97" s="227">
        <v>9.2704991810023785E-2</v>
      </c>
      <c r="J97" s="227">
        <v>2.1904619527049363E-2</v>
      </c>
      <c r="L97" s="97">
        <v>492.2422827841275</v>
      </c>
      <c r="M97" s="97">
        <v>381.85237371315793</v>
      </c>
      <c r="N97" s="97">
        <v>110.38990907096961</v>
      </c>
      <c r="O97" s="97">
        <v>1.4709208631400708</v>
      </c>
      <c r="P97" s="97">
        <v>75.969864618227859</v>
      </c>
      <c r="Q97" s="97">
        <v>32.949124095977524</v>
      </c>
      <c r="S97" s="227">
        <v>0.54073595091250048</v>
      </c>
      <c r="T97" s="227">
        <v>0.41947088584125591</v>
      </c>
      <c r="U97" s="227">
        <v>0.12126506507124463</v>
      </c>
      <c r="V97" s="227">
        <v>1.6158298859423571E-3</v>
      </c>
      <c r="W97" s="227">
        <v>8.345410059591897E-2</v>
      </c>
      <c r="X97" s="227">
        <v>3.6195135145645187E-2</v>
      </c>
      <c r="Z97" s="227">
        <v>6.3469091663137078E-2</v>
      </c>
    </row>
    <row r="98" spans="2:26">
      <c r="B98" s="224" t="s">
        <v>474</v>
      </c>
      <c r="C98">
        <v>114.641097818438</v>
      </c>
      <c r="E98" s="227">
        <v>8.970538922320536E-3</v>
      </c>
      <c r="F98" s="227">
        <v>8.0920187756419182E-3</v>
      </c>
      <c r="G98" s="227">
        <v>9.762963280081749E-3</v>
      </c>
      <c r="H98" s="227">
        <v>1.5667516272515059E-3</v>
      </c>
      <c r="I98" s="227">
        <v>2.7422944083809853E-2</v>
      </c>
      <c r="J98" s="227">
        <v>3.5912147723138332E-3</v>
      </c>
      <c r="L98" s="97">
        <v>50.447301055268511</v>
      </c>
      <c r="M98" s="97">
        <v>21.58102527770718</v>
      </c>
      <c r="N98" s="97">
        <v>28.866275777561331</v>
      </c>
      <c r="O98" s="97">
        <v>0.99179115678666918</v>
      </c>
      <c r="P98" s="97">
        <v>22.472547689228175</v>
      </c>
      <c r="Q98" s="97">
        <v>5.401937296475622</v>
      </c>
      <c r="S98" s="227">
        <v>0.44004551609549358</v>
      </c>
      <c r="T98" s="227">
        <v>0.1882485922446937</v>
      </c>
      <c r="U98" s="227">
        <v>0.25179692385079988</v>
      </c>
      <c r="V98" s="227">
        <v>8.6512705797480334E-3</v>
      </c>
      <c r="W98" s="227">
        <v>0.19602523106346129</v>
      </c>
      <c r="X98" s="227">
        <v>4.7120425390821889E-2</v>
      </c>
      <c r="Z98" s="227">
        <v>6.3307941891252995E-3</v>
      </c>
    </row>
    <row r="99" spans="2:26">
      <c r="B99" s="224" t="s">
        <v>444</v>
      </c>
      <c r="C99">
        <v>42.085305591677496</v>
      </c>
      <c r="E99" s="227">
        <v>2.1012596233136406E-3</v>
      </c>
      <c r="F99" s="227">
        <v>1.9409091910347342E-3</v>
      </c>
      <c r="G99" s="227">
        <v>2.2458955645561218E-3</v>
      </c>
      <c r="H99" s="227">
        <v>1.3026833767071366E-4</v>
      </c>
      <c r="I99" s="227">
        <v>3.6135280970484018E-3</v>
      </c>
      <c r="J99" s="227">
        <v>2.3911516182124615E-3</v>
      </c>
      <c r="L99" s="97">
        <v>11.816779095492965</v>
      </c>
      <c r="M99" s="97">
        <v>5.1763115576968026</v>
      </c>
      <c r="N99" s="97">
        <v>6.6404675377961633</v>
      </c>
      <c r="O99" s="97">
        <v>8.2462965452770917E-2</v>
      </c>
      <c r="P99" s="97">
        <v>2.9612131446976413</v>
      </c>
      <c r="Q99" s="97">
        <v>3.5967915947359388</v>
      </c>
      <c r="S99" s="227">
        <v>0.28078159180171836</v>
      </c>
      <c r="T99" s="227">
        <v>0.12299569849673218</v>
      </c>
      <c r="U99" s="227">
        <v>0.15778589330498616</v>
      </c>
      <c r="V99" s="227">
        <v>1.95942418127714E-3</v>
      </c>
      <c r="W99" s="227">
        <v>7.0362163302985031E-2</v>
      </c>
      <c r="X99" s="227">
        <v>8.5464309790997825E-2</v>
      </c>
      <c r="Z99" s="227">
        <v>1.7265803180634975E-3</v>
      </c>
    </row>
    <row r="100" spans="2:26">
      <c r="B100" s="224" t="s">
        <v>435</v>
      </c>
      <c r="C100">
        <v>79.71208791208791</v>
      </c>
      <c r="E100" s="227">
        <v>1.3392163637947169E-3</v>
      </c>
      <c r="F100" s="227">
        <v>1.2020994909107685E-3</v>
      </c>
      <c r="G100" s="227">
        <v>1.4628956560045481E-3</v>
      </c>
      <c r="H100" s="227">
        <v>2.3934846467454918E-5</v>
      </c>
      <c r="I100" s="227">
        <v>2.7247935067862272E-3</v>
      </c>
      <c r="J100" s="227">
        <v>1.3809899101033807E-3</v>
      </c>
      <c r="L100" s="97">
        <v>7.5313034888451735</v>
      </c>
      <c r="M100" s="97">
        <v>3.2059415850287958</v>
      </c>
      <c r="N100" s="97">
        <v>4.3253619038163773</v>
      </c>
      <c r="O100" s="97">
        <v>1.5151328808326673E-2</v>
      </c>
      <c r="P100" s="97">
        <v>2.2329131342503796</v>
      </c>
      <c r="Q100" s="97">
        <v>2.0772973421017227</v>
      </c>
      <c r="S100" s="227">
        <v>9.4481322546101462E-2</v>
      </c>
      <c r="T100" s="227">
        <v>4.0219014066781605E-2</v>
      </c>
      <c r="U100" s="227">
        <v>5.426230847931985E-2</v>
      </c>
      <c r="V100" s="227">
        <v>1.9007567365487431E-4</v>
      </c>
      <c r="W100" s="227">
        <v>2.8012227414153209E-2</v>
      </c>
      <c r="X100" s="227">
        <v>2.6060004153858222E-2</v>
      </c>
      <c r="Z100" s="227">
        <v>1.8877277616411448E-3</v>
      </c>
    </row>
    <row r="101" spans="2:26">
      <c r="B101" s="224" t="s">
        <v>289</v>
      </c>
      <c r="C101">
        <v>415.964509673115</v>
      </c>
      <c r="E101" s="227">
        <v>4.1571483967446081E-2</v>
      </c>
      <c r="F101" s="227">
        <v>7.2582483291625977E-2</v>
      </c>
      <c r="G101" s="227">
        <v>1.3599591329693794E-2</v>
      </c>
      <c r="H101" s="227">
        <v>2.3934846103657037E-4</v>
      </c>
      <c r="I101" s="227">
        <v>3.6930043250322342E-2</v>
      </c>
      <c r="J101" s="227">
        <v>6.5118256025016308E-3</v>
      </c>
      <c r="L101" s="97">
        <v>233.7840775431936</v>
      </c>
      <c r="M101" s="97">
        <v>193.57399557084946</v>
      </c>
      <c r="N101" s="97">
        <v>40.210081972344149</v>
      </c>
      <c r="O101" s="97">
        <v>0.15151328578033937</v>
      </c>
      <c r="P101" s="97">
        <v>30.263423050849497</v>
      </c>
      <c r="Q101" s="97">
        <v>9.795146160983867</v>
      </c>
      <c r="S101" s="227">
        <v>0.56202890416519524</v>
      </c>
      <c r="T101" s="227">
        <v>0.46536180628238993</v>
      </c>
      <c r="U101" s="227">
        <v>9.6667097882805364E-2</v>
      </c>
      <c r="V101" s="227">
        <v>3.6424570427752559E-4</v>
      </c>
      <c r="W101" s="227">
        <v>7.2754820055758979E-2</v>
      </c>
      <c r="X101" s="227">
        <v>2.3548033385543794E-2</v>
      </c>
      <c r="Z101" s="227">
        <v>3.3380553126335144E-2</v>
      </c>
    </row>
    <row r="102" spans="2:26">
      <c r="B102" s="224" t="s">
        <v>292</v>
      </c>
      <c r="C102">
        <v>257.91613342409801</v>
      </c>
      <c r="E102" s="227">
        <v>3.3548022371214119E-2</v>
      </c>
      <c r="F102" s="227">
        <v>5.9361811727285385E-2</v>
      </c>
      <c r="G102" s="227">
        <v>1.0264008305966854E-2</v>
      </c>
      <c r="H102" s="227">
        <v>3.6333879688754678E-4</v>
      </c>
      <c r="I102" s="227">
        <v>2.2013682872056961E-2</v>
      </c>
      <c r="J102" s="227">
        <v>8.0294376239180565E-3</v>
      </c>
      <c r="L102" s="97">
        <v>188.66282160132727</v>
      </c>
      <c r="M102" s="97">
        <v>158.31509972187567</v>
      </c>
      <c r="N102" s="97">
        <v>30.347721879451584</v>
      </c>
      <c r="O102" s="97">
        <v>0.23000212631196443</v>
      </c>
      <c r="P102" s="97">
        <v>18.039767599202158</v>
      </c>
      <c r="Q102" s="97">
        <v>12.077951701680371</v>
      </c>
      <c r="S102" s="227">
        <v>0.73148902744716726</v>
      </c>
      <c r="T102" s="227">
        <v>0.61382394974708365</v>
      </c>
      <c r="U102" s="227">
        <v>0.11766507770008346</v>
      </c>
      <c r="V102" s="227">
        <v>8.9177099260311153E-4</v>
      </c>
      <c r="W102" s="227">
        <v>6.9944316238406509E-2</v>
      </c>
      <c r="X102" s="227">
        <v>4.6828988715569377E-2</v>
      </c>
      <c r="Z102" s="227">
        <v>2.0143436267971992E-2</v>
      </c>
    </row>
    <row r="103" spans="2:26">
      <c r="B103" s="225" t="s">
        <v>250</v>
      </c>
      <c r="C103">
        <v>13886.553959897321</v>
      </c>
      <c r="E103" s="227">
        <v>0.11311895776372251</v>
      </c>
      <c r="F103" s="227">
        <v>9.4630644658536767E-2</v>
      </c>
      <c r="G103" s="227">
        <v>0.12979539904267767</v>
      </c>
      <c r="H103" s="227">
        <v>2.2124278353032878E-2</v>
      </c>
      <c r="I103" s="227">
        <v>0.35217125395990934</v>
      </c>
      <c r="J103" s="227">
        <v>5.3958780210450641E-2</v>
      </c>
      <c r="L103" s="97">
        <v>636.14306417707633</v>
      </c>
      <c r="M103" s="97">
        <v>252.37538258919864</v>
      </c>
      <c r="N103" s="97">
        <v>383.76768158787758</v>
      </c>
      <c r="O103" s="97">
        <v>14.005195998626752</v>
      </c>
      <c r="P103" s="97">
        <v>288.59721535375849</v>
      </c>
      <c r="Q103" s="97">
        <v>81.165278539818758</v>
      </c>
      <c r="S103" s="227">
        <v>4.5810001964071152E-2</v>
      </c>
      <c r="T103" s="227">
        <v>1.8174082880319197E-2</v>
      </c>
      <c r="U103" s="227">
        <v>2.7635919083751948E-2</v>
      </c>
      <c r="V103" s="227">
        <v>1.0085436631054798E-3</v>
      </c>
      <c r="W103" s="227">
        <v>2.0782493352000227E-2</v>
      </c>
      <c r="X103" s="227">
        <v>5.8448826666582807E-3</v>
      </c>
      <c r="Z103" s="227">
        <v>6.6894886957015842E-2</v>
      </c>
    </row>
    <row r="104" spans="2:26">
      <c r="B104" s="224" t="s">
        <v>538</v>
      </c>
      <c r="C104">
        <v>9.8438424554832302</v>
      </c>
      <c r="E104" s="227">
        <v>9.1979338447835555E-6</v>
      </c>
      <c r="F104" s="227">
        <v>0</v>
      </c>
      <c r="G104" s="227">
        <v>1.749446164467372E-5</v>
      </c>
      <c r="H104" s="227">
        <v>9.809363064050558E-7</v>
      </c>
      <c r="I104" s="227">
        <v>6.4676746660552453E-6</v>
      </c>
      <c r="J104" s="227">
        <v>3.0451226848526858E-5</v>
      </c>
      <c r="L104" s="97">
        <v>5.1726093802423087E-2</v>
      </c>
      <c r="M104" s="97">
        <v>0</v>
      </c>
      <c r="N104" s="97">
        <v>5.1726093802423087E-2</v>
      </c>
      <c r="O104" s="97">
        <v>6.2095608336479411E-4</v>
      </c>
      <c r="P104" s="97">
        <v>5.3001284955815258E-3</v>
      </c>
      <c r="Q104" s="97">
        <v>4.5805007070215384E-2</v>
      </c>
      <c r="S104" s="227">
        <v>5.2546649376342411E-3</v>
      </c>
      <c r="T104" s="227">
        <v>0</v>
      </c>
      <c r="U104" s="227">
        <v>5.2546649376342411E-3</v>
      </c>
      <c r="V104" s="227">
        <v>6.3080660440568946E-5</v>
      </c>
      <c r="W104" s="227">
        <v>5.3842069492175194E-4</v>
      </c>
      <c r="X104" s="227">
        <v>4.6531633635299614E-3</v>
      </c>
      <c r="Z104" s="227">
        <v>1.7265803762711585E-5</v>
      </c>
    </row>
    <row r="105" spans="2:26">
      <c r="B105" s="224" t="s">
        <v>534</v>
      </c>
      <c r="C105">
        <v>9.2063017003961907</v>
      </c>
      <c r="E105" s="227">
        <v>5.5620459820310916E-5</v>
      </c>
      <c r="F105" s="227">
        <v>1.0370709060225636E-4</v>
      </c>
      <c r="G105" s="227">
        <v>1.2246363439771812E-5</v>
      </c>
      <c r="H105" s="227">
        <v>0</v>
      </c>
      <c r="I105" s="227">
        <v>2.5363431177538587E-7</v>
      </c>
      <c r="J105" s="227">
        <v>2.3933595002745278E-5</v>
      </c>
      <c r="L105" s="97">
        <v>0.31279080395114639</v>
      </c>
      <c r="M105" s="97">
        <v>0.27658182782543289</v>
      </c>
      <c r="N105" s="97">
        <v>3.6208976125713513E-2</v>
      </c>
      <c r="O105" s="97">
        <v>0</v>
      </c>
      <c r="P105" s="97">
        <v>2.0784818543104637E-4</v>
      </c>
      <c r="Q105" s="97">
        <v>3.6001127106294363E-2</v>
      </c>
      <c r="S105" s="227">
        <v>3.3975728162122423E-2</v>
      </c>
      <c r="T105" s="227">
        <v>3.0042663908519344E-2</v>
      </c>
      <c r="U105" s="227">
        <v>3.9330642536030804E-3</v>
      </c>
      <c r="V105" s="227">
        <v>0</v>
      </c>
      <c r="W105" s="227">
        <v>2.2576729743942857E-5</v>
      </c>
      <c r="X105" s="227">
        <v>3.9104874332703075E-3</v>
      </c>
      <c r="Z105" s="227">
        <v>8.863111725077033E-5</v>
      </c>
    </row>
    <row r="106" spans="2:26">
      <c r="B106" s="224" t="s">
        <v>271</v>
      </c>
      <c r="C106">
        <v>853.76462275260997</v>
      </c>
      <c r="E106" s="227">
        <v>1.0231283453137136E-2</v>
      </c>
      <c r="F106" s="227">
        <v>5.7584741152822971E-3</v>
      </c>
      <c r="G106" s="227">
        <v>1.4265753328800201E-2</v>
      </c>
      <c r="H106" s="227">
        <v>3.0461342539638281E-3</v>
      </c>
      <c r="I106" s="227">
        <v>2.5616941973567009E-2</v>
      </c>
      <c r="J106" s="227">
        <v>1.28033347427845E-2</v>
      </c>
      <c r="L106" s="97">
        <v>57.537305284739674</v>
      </c>
      <c r="M106" s="97">
        <v>15.357573788262922</v>
      </c>
      <c r="N106" s="97">
        <v>42.179731496476755</v>
      </c>
      <c r="O106" s="97">
        <v>1.9282756519398909</v>
      </c>
      <c r="P106" s="97">
        <v>20.992565509880766</v>
      </c>
      <c r="Q106" s="97">
        <v>19.258890334132772</v>
      </c>
      <c r="S106" s="227">
        <v>6.7392468311973971E-2</v>
      </c>
      <c r="T106" s="227">
        <v>1.7988065303934465E-2</v>
      </c>
      <c r="U106" s="227">
        <v>4.9404403008039506E-2</v>
      </c>
      <c r="V106" s="227">
        <v>2.2585565161074087E-3</v>
      </c>
      <c r="W106" s="227">
        <v>2.4588235387639913E-2</v>
      </c>
      <c r="X106" s="227">
        <v>2.2557611103679216E-2</v>
      </c>
      <c r="Z106" s="227">
        <v>5.5204527452588081E-3</v>
      </c>
    </row>
    <row r="107" spans="2:26">
      <c r="B107" s="224" t="s">
        <v>532</v>
      </c>
      <c r="C107">
        <v>33.050343782775904</v>
      </c>
      <c r="E107" s="227">
        <v>4.309543930732288E-4</v>
      </c>
      <c r="F107" s="227">
        <v>7.5935374479740858E-4</v>
      </c>
      <c r="G107" s="227">
        <v>1.3473848230205476E-4</v>
      </c>
      <c r="H107" s="227">
        <v>2.3542472717963392E-6</v>
      </c>
      <c r="I107" s="227">
        <v>4.3371470383135602E-5</v>
      </c>
      <c r="J107" s="227">
        <v>2.4022634897846729E-4</v>
      </c>
      <c r="L107" s="97">
        <v>2.4235429104890134</v>
      </c>
      <c r="M107" s="97">
        <v>2.0251599527331168</v>
      </c>
      <c r="N107" s="97">
        <v>0.39838295775589683</v>
      </c>
      <c r="O107" s="97">
        <v>1.4902946864352824E-3</v>
      </c>
      <c r="P107" s="97">
        <v>3.554204222413862E-2</v>
      </c>
      <c r="Q107" s="97">
        <v>0.36135061710799488</v>
      </c>
      <c r="S107" s="227">
        <v>7.3328826060563887E-2</v>
      </c>
      <c r="T107" s="227">
        <v>6.1275004158611E-2</v>
      </c>
      <c r="U107" s="227">
        <v>1.2053821901952894E-2</v>
      </c>
      <c r="V107" s="227">
        <v>4.5091654605176765E-5</v>
      </c>
      <c r="W107" s="227">
        <v>1.0753909991901888E-3</v>
      </c>
      <c r="X107" s="227">
        <v>1.0933339135077673E-2</v>
      </c>
      <c r="Z107" s="227">
        <v>2.1870017008041032E-5</v>
      </c>
    </row>
    <row r="108" spans="2:26">
      <c r="B108" s="224" t="s">
        <v>529</v>
      </c>
      <c r="C108">
        <v>79.611888213147992</v>
      </c>
      <c r="E108" s="227">
        <v>4.0314877525881047E-4</v>
      </c>
      <c r="F108" s="227">
        <v>4.3374436791054904E-4</v>
      </c>
      <c r="G108" s="227">
        <v>3.7555157905444503E-4</v>
      </c>
      <c r="H108" s="227">
        <v>0</v>
      </c>
      <c r="I108" s="227">
        <v>1.0884716175496578E-3</v>
      </c>
      <c r="J108" s="227">
        <v>1.4520427794195712E-4</v>
      </c>
      <c r="L108" s="97">
        <v>2.2671734453923911</v>
      </c>
      <c r="M108" s="97">
        <v>1.1567753891176713</v>
      </c>
      <c r="N108" s="97">
        <v>1.1103980562747195</v>
      </c>
      <c r="O108" s="97">
        <v>0</v>
      </c>
      <c r="P108" s="97">
        <v>0.89198046201747216</v>
      </c>
      <c r="Q108" s="97">
        <v>0.21841757019647387</v>
      </c>
      <c r="S108" s="227">
        <v>2.8477825313254723E-2</v>
      </c>
      <c r="T108" s="227">
        <v>1.4530184060207086E-2</v>
      </c>
      <c r="U108" s="227">
        <v>1.3947641253047633E-2</v>
      </c>
      <c r="V108" s="227">
        <v>0</v>
      </c>
      <c r="W108" s="227">
        <v>1.1204111371273324E-2</v>
      </c>
      <c r="X108" s="227">
        <v>2.743529579548422E-3</v>
      </c>
      <c r="Z108" s="227">
        <v>7.4818475695792586E-5</v>
      </c>
    </row>
    <row r="109" spans="2:26">
      <c r="B109" s="224" t="s">
        <v>524</v>
      </c>
      <c r="C109">
        <v>1.1960918050231599</v>
      </c>
      <c r="E109" s="227">
        <v>4.3440252001964483E-6</v>
      </c>
      <c r="F109" s="227">
        <v>0</v>
      </c>
      <c r="G109" s="227">
        <v>8.2623319030972198E-6</v>
      </c>
      <c r="H109" s="227">
        <v>0</v>
      </c>
      <c r="I109" s="227">
        <v>0</v>
      </c>
      <c r="J109" s="227">
        <v>1.6240655895671807E-5</v>
      </c>
      <c r="L109" s="97">
        <v>2.4429340195014068E-2</v>
      </c>
      <c r="M109" s="97">
        <v>0</v>
      </c>
      <c r="N109" s="97">
        <v>2.4429340195014068E-2</v>
      </c>
      <c r="O109" s="97">
        <v>0</v>
      </c>
      <c r="P109" s="97">
        <v>0</v>
      </c>
      <c r="Q109" s="97">
        <v>2.4429339475436278E-2</v>
      </c>
      <c r="S109" s="227">
        <v>2.042430195777576E-2</v>
      </c>
      <c r="T109" s="227">
        <v>0</v>
      </c>
      <c r="U109" s="227">
        <v>2.042430195777576E-2</v>
      </c>
      <c r="V109" s="227">
        <v>0</v>
      </c>
      <c r="W109" s="227">
        <v>0</v>
      </c>
      <c r="X109" s="227">
        <v>2.0424301356168271E-2</v>
      </c>
      <c r="Z109" s="227">
        <v>0</v>
      </c>
    </row>
    <row r="110" spans="2:26">
      <c r="B110" s="224" t="s">
        <v>516</v>
      </c>
      <c r="C110">
        <v>8.6392358421775608</v>
      </c>
      <c r="E110" s="227">
        <v>2.3007038563977544E-5</v>
      </c>
      <c r="F110" s="227">
        <v>1.5659645214327611E-5</v>
      </c>
      <c r="G110" s="227">
        <v>2.9634380553034134E-5</v>
      </c>
      <c r="H110" s="227">
        <v>0</v>
      </c>
      <c r="I110" s="227">
        <v>4.5273725845618173E-5</v>
      </c>
      <c r="J110" s="227">
        <v>3.3585391065571457E-5</v>
      </c>
      <c r="L110" s="97">
        <v>0.12938386543747449</v>
      </c>
      <c r="M110" s="97">
        <v>4.1763521388211523E-2</v>
      </c>
      <c r="N110" s="97">
        <v>8.7620344049262971E-2</v>
      </c>
      <c r="O110" s="97">
        <v>0</v>
      </c>
      <c r="P110" s="97">
        <v>3.7100902077664435E-2</v>
      </c>
      <c r="Q110" s="97">
        <v>5.0519444844268117E-2</v>
      </c>
      <c r="S110" s="227">
        <v>1.4976308993187835E-2</v>
      </c>
      <c r="T110" s="227">
        <v>4.8341684555384045E-3</v>
      </c>
      <c r="U110" s="227">
        <v>1.0142140537649433E-2</v>
      </c>
      <c r="V110" s="227">
        <v>0</v>
      </c>
      <c r="W110" s="227">
        <v>4.2944657091700577E-3</v>
      </c>
      <c r="X110" s="227">
        <v>5.847675160993689E-3</v>
      </c>
      <c r="Z110" s="227">
        <v>3.7409237847896293E-5</v>
      </c>
    </row>
    <row r="111" spans="2:26">
      <c r="B111" s="224" t="s">
        <v>259</v>
      </c>
      <c r="C111">
        <v>3552.1827144265499</v>
      </c>
      <c r="E111" s="227">
        <v>1.4468247549581601E-2</v>
      </c>
      <c r="F111" s="227">
        <v>1.525048166513443E-3</v>
      </c>
      <c r="G111" s="227">
        <v>2.6143001392483711E-2</v>
      </c>
      <c r="H111" s="227">
        <v>1.7854348989203572E-3</v>
      </c>
      <c r="I111" s="227">
        <v>8.8892869651317596E-2</v>
      </c>
      <c r="J111" s="227">
        <v>2.207945566624403E-3</v>
      </c>
      <c r="L111" s="97">
        <v>81.364569753974664</v>
      </c>
      <c r="M111" s="97">
        <v>4.0672301861579374</v>
      </c>
      <c r="N111" s="97">
        <v>77.297339567816721</v>
      </c>
      <c r="O111" s="97">
        <v>1.1302228847044007</v>
      </c>
      <c r="P111" s="97">
        <v>72.845907659162123</v>
      </c>
      <c r="Q111" s="97">
        <v>3.3212114176205714</v>
      </c>
      <c r="S111" s="227">
        <v>2.2905513678541121E-2</v>
      </c>
      <c r="T111" s="227">
        <v>1.1449946450219509E-3</v>
      </c>
      <c r="U111" s="227">
        <v>2.1760519033519169E-2</v>
      </c>
      <c r="V111" s="227">
        <v>3.1817701271789992E-4</v>
      </c>
      <c r="W111" s="227">
        <v>2.0507365052848097E-2</v>
      </c>
      <c r="X111" s="227">
        <v>9.3497764181219337E-4</v>
      </c>
      <c r="Z111" s="227">
        <v>2.9754734132438898E-3</v>
      </c>
    </row>
    <row r="112" spans="2:26">
      <c r="B112" s="224" t="s">
        <v>495</v>
      </c>
      <c r="C112">
        <v>3.4050506116872601</v>
      </c>
      <c r="E112" s="227">
        <v>1.7766355508358546E-5</v>
      </c>
      <c r="F112" s="227">
        <v>0</v>
      </c>
      <c r="G112" s="227">
        <v>3.3791591704357415E-5</v>
      </c>
      <c r="H112" s="227">
        <v>1.1771236358981696E-6</v>
      </c>
      <c r="I112" s="227">
        <v>9.0547451691236347E-5</v>
      </c>
      <c r="J112" s="227">
        <v>1.6596808563917875E-5</v>
      </c>
      <c r="L112" s="97">
        <v>9.9912022315069807E-2</v>
      </c>
      <c r="M112" s="97">
        <v>0</v>
      </c>
      <c r="N112" s="97">
        <v>9.9912022315069807E-2</v>
      </c>
      <c r="O112" s="97">
        <v>7.451473432176412E-4</v>
      </c>
      <c r="P112" s="97">
        <v>7.4201804155328871E-2</v>
      </c>
      <c r="Q112" s="97">
        <v>2.496506749612443E-2</v>
      </c>
      <c r="S112" s="227">
        <v>2.9342301689184499E-2</v>
      </c>
      <c r="T112" s="227">
        <v>0</v>
      </c>
      <c r="U112" s="227">
        <v>2.9342301689184499E-2</v>
      </c>
      <c r="V112" s="227">
        <v>2.188359082417304E-4</v>
      </c>
      <c r="W112" s="227">
        <v>2.1791689057614513E-2</v>
      </c>
      <c r="X112" s="227">
        <v>7.3317757481888993E-3</v>
      </c>
      <c r="Z112" s="227">
        <v>0</v>
      </c>
    </row>
    <row r="113" spans="2:26">
      <c r="B113" s="224" t="s">
        <v>492</v>
      </c>
      <c r="C113">
        <v>10.172869679736602</v>
      </c>
      <c r="E113" s="227">
        <v>8.2132691285883224E-5</v>
      </c>
      <c r="F113" s="227">
        <v>1.2764001439791173E-4</v>
      </c>
      <c r="G113" s="227">
        <v>4.1085128032136708E-5</v>
      </c>
      <c r="H113" s="227">
        <v>2.3738659365335479E-5</v>
      </c>
      <c r="I113" s="227">
        <v>0</v>
      </c>
      <c r="J113" s="227">
        <v>7.0767942816019058E-5</v>
      </c>
      <c r="L113" s="97">
        <v>0.46188669818586048</v>
      </c>
      <c r="M113" s="97">
        <v>0.34040978568413249</v>
      </c>
      <c r="N113" s="97">
        <v>0.12147691250172798</v>
      </c>
      <c r="O113" s="97">
        <v>1.5027137692406788E-2</v>
      </c>
      <c r="P113" s="97">
        <v>0</v>
      </c>
      <c r="Q113" s="97">
        <v>0.10644977087972948</v>
      </c>
      <c r="S113" s="227">
        <v>4.5403776193643303E-2</v>
      </c>
      <c r="T113" s="227">
        <v>3.3462513174841585E-2</v>
      </c>
      <c r="U113" s="227">
        <v>1.1941263018801721E-2</v>
      </c>
      <c r="V113" s="227">
        <v>1.4771778431743239E-3</v>
      </c>
      <c r="W113" s="227">
        <v>0</v>
      </c>
      <c r="X113" s="227">
        <v>1.0464084789345861E-2</v>
      </c>
      <c r="Z113" s="227">
        <v>1.6920486814342439E-4</v>
      </c>
    </row>
    <row r="114" spans="2:26">
      <c r="B114" s="224" t="s">
        <v>263</v>
      </c>
      <c r="C114">
        <v>1201.1117684102701</v>
      </c>
      <c r="E114" s="227">
        <v>5.9227973158148556E-3</v>
      </c>
      <c r="F114" s="227">
        <v>7.1882209740579128E-3</v>
      </c>
      <c r="G114" s="227">
        <v>4.781386349350214E-3</v>
      </c>
      <c r="H114" s="227">
        <v>9.7491999622434378E-4</v>
      </c>
      <c r="I114" s="227">
        <v>1.0867216624319553E-2</v>
      </c>
      <c r="J114" s="227">
        <v>3.067773999646306E-3</v>
      </c>
      <c r="L114" s="97">
        <v>33.307824855070834</v>
      </c>
      <c r="M114" s="97">
        <v>19.170639965622517</v>
      </c>
      <c r="N114" s="97">
        <v>14.137184889448317</v>
      </c>
      <c r="O114" s="97">
        <v>0.61714761549411867</v>
      </c>
      <c r="P114" s="97">
        <v>8.905464092142287</v>
      </c>
      <c r="Q114" s="97">
        <v>4.6145730167984969</v>
      </c>
      <c r="S114" s="227">
        <v>2.773082882965618E-2</v>
      </c>
      <c r="T114" s="227">
        <v>1.5960746093592767E-2</v>
      </c>
      <c r="U114" s="227">
        <v>1.1770082736063414E-2</v>
      </c>
      <c r="V114" s="227">
        <v>5.1381364476258827E-4</v>
      </c>
      <c r="W114" s="227">
        <v>7.4143508758798549E-3</v>
      </c>
      <c r="X114" s="227">
        <v>3.8419180780370748E-3</v>
      </c>
      <c r="Z114" s="227">
        <v>2.3596597835421562E-2</v>
      </c>
    </row>
    <row r="115" spans="2:26">
      <c r="B115" s="224" t="s">
        <v>265</v>
      </c>
      <c r="C115">
        <v>432.21673777486103</v>
      </c>
      <c r="E115" s="227">
        <v>2.7264832334973365E-3</v>
      </c>
      <c r="F115" s="227">
        <v>3.7835715338587761E-3</v>
      </c>
      <c r="G115" s="227">
        <v>1.7729905666783452E-3</v>
      </c>
      <c r="H115" s="227">
        <v>6.9600704591721296E-4</v>
      </c>
      <c r="I115" s="227">
        <v>3.9372923783957958E-3</v>
      </c>
      <c r="J115" s="227">
        <v>1.0471305577084422E-3</v>
      </c>
      <c r="L115" s="97">
        <v>15.332826900750096</v>
      </c>
      <c r="M115" s="97">
        <v>10.090603491678408</v>
      </c>
      <c r="N115" s="97">
        <v>5.2422234090716877</v>
      </c>
      <c r="O115" s="97">
        <v>0.44058906414723914</v>
      </c>
      <c r="P115" s="97">
        <v>3.2265314208977354</v>
      </c>
      <c r="Q115" s="97">
        <v>1.575103125987652</v>
      </c>
      <c r="S115" s="227">
        <v>3.5474856850029879E-2</v>
      </c>
      <c r="T115" s="227">
        <v>2.334616549934385E-2</v>
      </c>
      <c r="U115" s="227">
        <v>1.2128691350686028E-2</v>
      </c>
      <c r="V115" s="227">
        <v>1.0193706667064319E-3</v>
      </c>
      <c r="W115" s="227">
        <v>7.465077445886455E-3</v>
      </c>
      <c r="X115" s="227">
        <v>3.6442437053608814E-3</v>
      </c>
      <c r="Z115" s="227">
        <v>7.7178137144073844E-4</v>
      </c>
    </row>
    <row r="116" spans="2:26">
      <c r="B116" s="224" t="s">
        <v>262</v>
      </c>
      <c r="C116">
        <v>4515.2645144305707</v>
      </c>
      <c r="E116" s="227">
        <v>2.2024343054596232E-2</v>
      </c>
      <c r="F116" s="227">
        <v>6.3095060177147388E-3</v>
      </c>
      <c r="G116" s="227">
        <v>3.6199111491441727E-2</v>
      </c>
      <c r="H116" s="227">
        <v>9.7668562084436417E-3</v>
      </c>
      <c r="I116" s="227">
        <v>8.3245821297168732E-2</v>
      </c>
      <c r="J116" s="227">
        <v>2.1692100912332535E-2</v>
      </c>
      <c r="L116" s="97">
        <v>123.85751561203998</v>
      </c>
      <c r="M116" s="97">
        <v>16.827149396640603</v>
      </c>
      <c r="N116" s="97">
        <v>107.03036621539937</v>
      </c>
      <c r="O116" s="97">
        <v>6.1826529799968144</v>
      </c>
      <c r="P116" s="97">
        <v>68.218265818295365</v>
      </c>
      <c r="Q116" s="97">
        <v>32.629451699916814</v>
      </c>
      <c r="S116" s="227">
        <v>2.7430843800224161E-2</v>
      </c>
      <c r="T116" s="227">
        <v>3.7267250551682707E-3</v>
      </c>
      <c r="U116" s="227">
        <v>2.3704118745055888E-2</v>
      </c>
      <c r="V116" s="227">
        <v>1.3692781364718167E-3</v>
      </c>
      <c r="W116" s="227">
        <v>1.5108365323952346E-2</v>
      </c>
      <c r="X116" s="227">
        <v>7.2264762331497165E-3</v>
      </c>
      <c r="Z116" s="227">
        <v>2.4166370276361704E-3</v>
      </c>
    </row>
    <row r="117" spans="2:26">
      <c r="B117" s="224" t="s">
        <v>478</v>
      </c>
      <c r="C117">
        <v>104.84988682558399</v>
      </c>
      <c r="E117" s="227">
        <v>6.4759112483721033E-4</v>
      </c>
      <c r="F117" s="227">
        <v>1.0890866396948695E-3</v>
      </c>
      <c r="G117" s="227">
        <v>2.4936257977969944E-4</v>
      </c>
      <c r="H117" s="227">
        <v>1.1389761493774131E-4</v>
      </c>
      <c r="I117" s="227">
        <v>1.6118460916914046E-4</v>
      </c>
      <c r="J117" s="227">
        <v>3.5440956708043814E-4</v>
      </c>
      <c r="L117" s="97">
        <v>3.6418352027986867</v>
      </c>
      <c r="M117" s="97">
        <v>2.9045417407603176</v>
      </c>
      <c r="N117" s="97">
        <v>0.73729346203836887</v>
      </c>
      <c r="O117" s="97">
        <v>7.2099907419602455E-2</v>
      </c>
      <c r="P117" s="97">
        <v>0.13208752514875419</v>
      </c>
      <c r="Q117" s="97">
        <v>0.53310603236522081</v>
      </c>
      <c r="S117" s="227">
        <v>3.4733801943504408E-2</v>
      </c>
      <c r="T117" s="227">
        <v>2.7701906303360856E-2</v>
      </c>
      <c r="U117" s="227">
        <v>7.0318956401435517E-3</v>
      </c>
      <c r="V117" s="227">
        <v>6.8764888167728241E-4</v>
      </c>
      <c r="W117" s="227">
        <v>1.2597774699411887E-3</v>
      </c>
      <c r="X117" s="227">
        <v>5.084469316137972E-3</v>
      </c>
      <c r="Z117" s="227">
        <v>2.505267970263958E-3</v>
      </c>
    </row>
    <row r="118" spans="2:26">
      <c r="B118" s="224" t="s">
        <v>257</v>
      </c>
      <c r="C118">
        <v>1122.67915463241</v>
      </c>
      <c r="E118" s="227">
        <v>2.3202201354914713E-3</v>
      </c>
      <c r="F118" s="227">
        <v>9.6218124963343143E-4</v>
      </c>
      <c r="G118" s="227">
        <v>3.5451699513942003E-3</v>
      </c>
      <c r="H118" s="227">
        <v>1.2606339296326041E-3</v>
      </c>
      <c r="I118" s="227">
        <v>1.0445675812661648E-2</v>
      </c>
      <c r="J118" s="227">
        <v>7.4724823934957385E-4</v>
      </c>
      <c r="L118" s="97">
        <v>13.048139549162725</v>
      </c>
      <c r="M118" s="97">
        <v>2.5660911628850918</v>
      </c>
      <c r="N118" s="97">
        <v>10.482048386277633</v>
      </c>
      <c r="O118" s="97">
        <v>0.79801135138961021</v>
      </c>
      <c r="P118" s="97">
        <v>8.5600199281609637</v>
      </c>
      <c r="Q118" s="97">
        <v>1.1240174675677825</v>
      </c>
      <c r="S118" s="227">
        <v>1.1622322811752014E-2</v>
      </c>
      <c r="T118" s="227">
        <v>2.2856852309912951E-3</v>
      </c>
      <c r="U118" s="227">
        <v>9.3366375807607174E-3</v>
      </c>
      <c r="V118" s="227">
        <v>7.1080980536322226E-4</v>
      </c>
      <c r="W118" s="227">
        <v>7.6246360260992857E-3</v>
      </c>
      <c r="X118" s="227">
        <v>1.0011920707085817E-3</v>
      </c>
      <c r="Z118" s="227">
        <v>1.2258721108082682E-4</v>
      </c>
    </row>
    <row r="119" spans="2:26">
      <c r="B119" s="224" t="s">
        <v>588</v>
      </c>
      <c r="C119">
        <v>3.8025661708154304</v>
      </c>
      <c r="E119" s="227">
        <v>2.1433410046316705E-5</v>
      </c>
      <c r="F119" s="227">
        <v>3.9149112126324326E-5</v>
      </c>
      <c r="G119" s="227">
        <v>5.4538631957257167E-6</v>
      </c>
      <c r="H119" s="227">
        <v>0</v>
      </c>
      <c r="I119" s="227">
        <v>0</v>
      </c>
      <c r="J119" s="227">
        <v>1.0720256796048488E-5</v>
      </c>
      <c r="L119" s="97">
        <v>0.1205343066465232</v>
      </c>
      <c r="M119" s="97">
        <v>0.10440880104495012</v>
      </c>
      <c r="N119" s="97">
        <v>1.6125505601573074E-2</v>
      </c>
      <c r="O119" s="97">
        <v>0</v>
      </c>
      <c r="P119" s="97">
        <v>0</v>
      </c>
      <c r="Q119" s="97">
        <v>1.6125505904248341E-2</v>
      </c>
      <c r="S119" s="227">
        <v>3.1698148364023231E-2</v>
      </c>
      <c r="T119" s="227">
        <v>2.7457458030917179E-2</v>
      </c>
      <c r="U119" s="227">
        <v>4.2406903331060472E-3</v>
      </c>
      <c r="V119" s="227">
        <v>0</v>
      </c>
      <c r="W119" s="227">
        <v>0</v>
      </c>
      <c r="X119" s="227">
        <v>4.2406904127036803E-3</v>
      </c>
      <c r="Z119" s="227">
        <v>5.4398788051912561E-6</v>
      </c>
    </row>
    <row r="120" spans="2:26">
      <c r="B120" s="224" t="s">
        <v>589</v>
      </c>
      <c r="C120">
        <v>4.2229629875385903</v>
      </c>
      <c r="E120" s="227">
        <v>1.4954950128637572E-6</v>
      </c>
      <c r="F120" s="227">
        <v>0</v>
      </c>
      <c r="G120" s="227">
        <v>2.8444301278796047E-6</v>
      </c>
      <c r="H120" s="227">
        <v>0</v>
      </c>
      <c r="I120" s="227">
        <v>-4.1849662011372857E-6</v>
      </c>
      <c r="J120" s="227">
        <v>7.8710190791753121E-6</v>
      </c>
      <c r="L120" s="97">
        <v>8.4101621757496966E-3</v>
      </c>
      <c r="M120" s="97">
        <v>0</v>
      </c>
      <c r="N120" s="97">
        <v>8.4101621757496966E-3</v>
      </c>
      <c r="O120" s="97">
        <v>0</v>
      </c>
      <c r="P120" s="97">
        <v>-3.4294951061942963E-3</v>
      </c>
      <c r="Q120" s="97">
        <v>1.1839657113482336E-2</v>
      </c>
      <c r="S120" s="227">
        <v>1.9915311122941362E-3</v>
      </c>
      <c r="T120" s="227">
        <v>0</v>
      </c>
      <c r="U120" s="227">
        <v>1.9915311122941362E-3</v>
      </c>
      <c r="V120" s="227">
        <v>0</v>
      </c>
      <c r="W120" s="227">
        <v>-8.1210636141360612E-4</v>
      </c>
      <c r="X120" s="227">
        <v>2.8036374338159275E-3</v>
      </c>
      <c r="Z120" s="227">
        <v>0</v>
      </c>
    </row>
    <row r="121" spans="2:26">
      <c r="B121" s="224" t="s">
        <v>590</v>
      </c>
      <c r="C121">
        <v>0.25589079999999997</v>
      </c>
      <c r="E121" s="227">
        <v>4.7631848302364609E-6</v>
      </c>
      <c r="F121" s="227">
        <v>0</v>
      </c>
      <c r="G121" s="227">
        <v>9.0595731307985261E-6</v>
      </c>
      <c r="H121" s="227">
        <v>0</v>
      </c>
      <c r="I121" s="227">
        <v>0</v>
      </c>
      <c r="J121" s="227">
        <v>1.7807735275710002E-5</v>
      </c>
      <c r="L121" s="97">
        <v>2.6786553315647131E-2</v>
      </c>
      <c r="M121" s="97">
        <v>0</v>
      </c>
      <c r="N121" s="97">
        <v>2.6786553315647131E-2</v>
      </c>
      <c r="O121" s="97">
        <v>0</v>
      </c>
      <c r="P121" s="97">
        <v>0</v>
      </c>
      <c r="Q121" s="97">
        <v>2.6786554258252517E-2</v>
      </c>
      <c r="S121" s="227">
        <v>0.10467962629233694</v>
      </c>
      <c r="T121" s="227">
        <v>0</v>
      </c>
      <c r="U121" s="227">
        <v>0.10467962629233694</v>
      </c>
      <c r="V121" s="227">
        <v>0</v>
      </c>
      <c r="W121" s="227">
        <v>0</v>
      </c>
      <c r="X121" s="227">
        <v>0.10467962997596053</v>
      </c>
      <c r="Z121" s="227">
        <v>0</v>
      </c>
    </row>
    <row r="122" spans="2:26">
      <c r="B122" s="224" t="s">
        <v>456</v>
      </c>
      <c r="C122">
        <v>4.2349998233083905</v>
      </c>
      <c r="E122" s="227">
        <v>1.2317281274194995E-5</v>
      </c>
      <c r="F122" s="227">
        <v>0</v>
      </c>
      <c r="G122" s="227">
        <v>2.3427457563229837E-5</v>
      </c>
      <c r="H122" s="227">
        <v>2.550434601289453E-6</v>
      </c>
      <c r="I122" s="227">
        <v>7.8373006545007229E-5</v>
      </c>
      <c r="J122" s="227">
        <v>2.2793901734985411E-6</v>
      </c>
      <c r="L122" s="97">
        <v>6.9268257125068775E-2</v>
      </c>
      <c r="M122" s="97">
        <v>0</v>
      </c>
      <c r="N122" s="97">
        <v>6.9268257125068775E-2</v>
      </c>
      <c r="O122" s="97">
        <v>1.6144859462881294E-3</v>
      </c>
      <c r="P122" s="97">
        <v>6.4225092745263654E-2</v>
      </c>
      <c r="Q122" s="97">
        <v>3.4286790326128048E-3</v>
      </c>
      <c r="S122" s="227">
        <v>1.635614168006181E-2</v>
      </c>
      <c r="T122" s="227">
        <v>0</v>
      </c>
      <c r="U122" s="227">
        <v>1.635614168006181E-2</v>
      </c>
      <c r="V122" s="227">
        <v>3.8122456048342632E-4</v>
      </c>
      <c r="W122" s="227">
        <v>1.5165311788629753E-2</v>
      </c>
      <c r="X122" s="227">
        <v>8.0960547241164076E-4</v>
      </c>
      <c r="Z122" s="227">
        <v>0</v>
      </c>
    </row>
    <row r="123" spans="2:26">
      <c r="B123" s="224" t="s">
        <v>449</v>
      </c>
      <c r="C123">
        <v>10.325618017379</v>
      </c>
      <c r="E123" s="227">
        <v>1.1766058494197342E-4</v>
      </c>
      <c r="F123" s="227">
        <v>1.2158397294115275E-4</v>
      </c>
      <c r="G123" s="227">
        <v>1.1412169260438532E-4</v>
      </c>
      <c r="H123" s="227">
        <v>0</v>
      </c>
      <c r="I123" s="227">
        <v>2.6060926029458642E-4</v>
      </c>
      <c r="J123" s="227">
        <v>8.2342972746118903E-5</v>
      </c>
      <c r="L123" s="97">
        <v>0.66168365159618148</v>
      </c>
      <c r="M123" s="97">
        <v>0.32425861409335843</v>
      </c>
      <c r="N123" s="97">
        <v>0.33742503750282299</v>
      </c>
      <c r="O123" s="97">
        <v>0</v>
      </c>
      <c r="P123" s="97">
        <v>0.21356401458303687</v>
      </c>
      <c r="Q123" s="97">
        <v>0.12386103415734771</v>
      </c>
      <c r="S123" s="227">
        <v>6.4081747986658499E-2</v>
      </c>
      <c r="T123" s="227">
        <v>3.1403312958856337E-2</v>
      </c>
      <c r="U123" s="227">
        <v>3.2678435027802155E-2</v>
      </c>
      <c r="V123" s="227">
        <v>0</v>
      </c>
      <c r="W123" s="227">
        <v>2.0682928055598054E-2</v>
      </c>
      <c r="X123" s="227">
        <v>1.1995508060522651E-2</v>
      </c>
      <c r="Z123" s="227">
        <v>3.1078443862497807E-4</v>
      </c>
    </row>
    <row r="124" spans="2:26">
      <c r="B124" s="224" t="s">
        <v>448</v>
      </c>
      <c r="C124">
        <v>137.31461747629899</v>
      </c>
      <c r="E124" s="227">
        <v>3.6523612469749095E-3</v>
      </c>
      <c r="F124" s="227">
        <v>4.7032414004206657E-3</v>
      </c>
      <c r="G124" s="227">
        <v>2.704468322917819E-3</v>
      </c>
      <c r="H124" s="227">
        <v>2.1704850951209664E-4</v>
      </c>
      <c r="I124" s="227">
        <v>6.2527204863727093E-3</v>
      </c>
      <c r="J124" s="227">
        <v>1.8182054627686739E-3</v>
      </c>
      <c r="L124" s="97">
        <v>20.53965419293629</v>
      </c>
      <c r="M124" s="97">
        <v>12.543318838454564</v>
      </c>
      <c r="N124" s="97">
        <v>7.9963353544817242</v>
      </c>
      <c r="O124" s="97">
        <v>0.13739688447329665</v>
      </c>
      <c r="P124" s="97">
        <v>5.12397789558936</v>
      </c>
      <c r="Q124" s="97">
        <v>2.7349608766666926</v>
      </c>
      <c r="S124" s="227">
        <v>0.14958097375526325</v>
      </c>
      <c r="T124" s="227">
        <v>9.1347294767212872E-2</v>
      </c>
      <c r="U124" s="227">
        <v>5.8233678988050354E-2</v>
      </c>
      <c r="V124" s="227">
        <v>1.0005991131789873E-3</v>
      </c>
      <c r="W124" s="227">
        <v>3.7315604046843573E-2</v>
      </c>
      <c r="X124" s="227">
        <v>1.9917478029159982E-2</v>
      </c>
      <c r="Z124" s="227">
        <v>8.7249861098825932E-4</v>
      </c>
    </row>
    <row r="125" spans="2:26">
      <c r="B125" s="224" t="s">
        <v>443</v>
      </c>
      <c r="C125">
        <v>152.38571631191598</v>
      </c>
      <c r="E125" s="227">
        <v>4.2692839645915928E-3</v>
      </c>
      <c r="F125" s="227">
        <v>7.4956482276320457E-3</v>
      </c>
      <c r="G125" s="227">
        <v>1.3591063907369971E-3</v>
      </c>
      <c r="H125" s="227">
        <v>8.7695712863933295E-5</v>
      </c>
      <c r="I125" s="227">
        <v>2.1229193080216646E-3</v>
      </c>
      <c r="J125" s="227">
        <v>1.4780421042814851E-3</v>
      </c>
      <c r="L125" s="97">
        <v>24.009020563557016</v>
      </c>
      <c r="M125" s="97">
        <v>19.990533679958734</v>
      </c>
      <c r="N125" s="97">
        <v>4.0184868835982837</v>
      </c>
      <c r="O125" s="97">
        <v>5.5513478329127675E-2</v>
      </c>
      <c r="P125" s="97">
        <v>1.7396894091348114</v>
      </c>
      <c r="Q125" s="97">
        <v>2.2232841183528427</v>
      </c>
      <c r="S125" s="227">
        <v>0.15755427178235865</v>
      </c>
      <c r="T125" s="227">
        <v>0.1311837760373841</v>
      </c>
      <c r="U125" s="227">
        <v>2.6370495744974579E-2</v>
      </c>
      <c r="V125" s="227">
        <v>3.6429581244673868E-4</v>
      </c>
      <c r="W125" s="227">
        <v>1.1416354834555937E-2</v>
      </c>
      <c r="X125" s="227">
        <v>1.4589845900005723E-2</v>
      </c>
      <c r="Z125" s="227">
        <v>4.9478034488856792E-3</v>
      </c>
    </row>
    <row r="126" spans="2:26">
      <c r="B126" s="224" t="s">
        <v>437</v>
      </c>
      <c r="C126">
        <v>149.35992000589403</v>
      </c>
      <c r="E126" s="227">
        <v>3.2178617168046927E-3</v>
      </c>
      <c r="F126" s="227">
        <v>3.3340153750032187E-3</v>
      </c>
      <c r="G126" s="227">
        <v>3.1130912248045206E-3</v>
      </c>
      <c r="H126" s="227">
        <v>3.9499034755863249E-4</v>
      </c>
      <c r="I126" s="227">
        <v>1.0091475211083889E-2</v>
      </c>
      <c r="J126" s="227">
        <v>4.5520134153775871E-4</v>
      </c>
      <c r="L126" s="97">
        <v>18.096174620897436</v>
      </c>
      <c r="M126" s="97">
        <v>8.8916588158189391</v>
      </c>
      <c r="N126" s="97">
        <v>9.204515805078497</v>
      </c>
      <c r="O126" s="97">
        <v>0.25003831297240997</v>
      </c>
      <c r="P126" s="97">
        <v>8.269759703504457</v>
      </c>
      <c r="Q126" s="97">
        <v>0.6847179186318153</v>
      </c>
      <c r="S126" s="227">
        <v>0.12115817027876907</v>
      </c>
      <c r="T126" s="227">
        <v>5.9531759359994683E-2</v>
      </c>
      <c r="U126" s="227">
        <v>6.1626410918774389E-2</v>
      </c>
      <c r="V126" s="227">
        <v>1.6740656593987396E-3</v>
      </c>
      <c r="W126" s="227">
        <v>5.5367997674196104E-2</v>
      </c>
      <c r="X126" s="227">
        <v>4.5843484557623959E-3</v>
      </c>
      <c r="Z126" s="227">
        <v>1.1159463319927454E-3</v>
      </c>
    </row>
    <row r="127" spans="2:26">
      <c r="B127" s="224" t="s">
        <v>421</v>
      </c>
      <c r="C127">
        <v>32.3502484108216</v>
      </c>
      <c r="E127" s="227">
        <v>2.3825607140590303E-4</v>
      </c>
      <c r="F127" s="227">
        <v>1.9205237913411111E-4</v>
      </c>
      <c r="G127" s="227">
        <v>2.7993175899609923E-4</v>
      </c>
      <c r="H127" s="227">
        <v>0</v>
      </c>
      <c r="I127" s="227">
        <v>5.6192686315625906E-4</v>
      </c>
      <c r="J127" s="227">
        <v>2.4410843616351485E-4</v>
      </c>
      <c r="L127" s="97">
        <v>1.3398722046177709</v>
      </c>
      <c r="M127" s="97">
        <v>0.51219446761704623</v>
      </c>
      <c r="N127" s="97">
        <v>0.82767773700072478</v>
      </c>
      <c r="O127" s="97">
        <v>0</v>
      </c>
      <c r="P127" s="97">
        <v>0.46048769204152629</v>
      </c>
      <c r="Q127" s="97">
        <v>0.36719008728247482</v>
      </c>
      <c r="S127" s="227">
        <v>4.141767901137864E-2</v>
      </c>
      <c r="T127" s="227">
        <v>1.5832783140104428E-2</v>
      </c>
      <c r="U127" s="227">
        <v>2.5584895871274216E-2</v>
      </c>
      <c r="V127" s="227">
        <v>0</v>
      </c>
      <c r="W127" s="227">
        <v>1.4234440681682274E-2</v>
      </c>
      <c r="X127" s="227">
        <v>1.1350456497874827E-2</v>
      </c>
      <c r="Z127" s="227">
        <v>3.3553209505043924E-4</v>
      </c>
    </row>
    <row r="128" spans="2:26">
      <c r="B128" s="224" t="s">
        <v>286</v>
      </c>
      <c r="C128">
        <v>400</v>
      </c>
      <c r="E128" s="227">
        <v>1.5656344904390721E-2</v>
      </c>
      <c r="F128" s="227">
        <v>8.1963157281279564E-3</v>
      </c>
      <c r="G128" s="227">
        <v>2.2385284304618835E-2</v>
      </c>
      <c r="H128" s="227">
        <v>3.4157515037804842E-3</v>
      </c>
      <c r="I128" s="227">
        <v>7.5490832328796387E-2</v>
      </c>
      <c r="J128" s="227">
        <v>1.4368942938745022E-3</v>
      </c>
      <c r="L128" s="97">
        <v>88.046030640554179</v>
      </c>
      <c r="M128" s="97">
        <v>21.859180238835588</v>
      </c>
      <c r="N128" s="97">
        <v>66.186850401718587</v>
      </c>
      <c r="O128" s="97">
        <v>2.1622521887359958</v>
      </c>
      <c r="P128" s="97">
        <v>61.863209304721565</v>
      </c>
      <c r="Q128" s="97">
        <v>2.1613892148735458</v>
      </c>
      <c r="S128" s="227">
        <v>0.22011507660138543</v>
      </c>
      <c r="T128" s="227">
        <v>5.4647950597088969E-2</v>
      </c>
      <c r="U128" s="227">
        <v>0.16546712600429647</v>
      </c>
      <c r="V128" s="227">
        <v>5.4056304718399896E-3</v>
      </c>
      <c r="W128" s="227">
        <v>0.15465802326180392</v>
      </c>
      <c r="X128" s="227">
        <v>5.4034730371838643E-3</v>
      </c>
      <c r="Z128" s="227">
        <v>5.0991668831557035E-4</v>
      </c>
    </row>
    <row r="129" spans="2:26">
      <c r="B129" s="224" t="s">
        <v>415</v>
      </c>
      <c r="C129">
        <v>3.71949737109659</v>
      </c>
      <c r="E129" s="227">
        <v>3.0594430834695901E-5</v>
      </c>
      <c r="F129" s="227">
        <v>5.0672126235440373E-5</v>
      </c>
      <c r="G129" s="227">
        <v>1.2484368198784068E-5</v>
      </c>
      <c r="H129" s="227">
        <v>0</v>
      </c>
      <c r="I129" s="227">
        <v>4.1849662011372857E-6</v>
      </c>
      <c r="J129" s="227">
        <v>2.2259670004132204E-5</v>
      </c>
      <c r="L129" s="97">
        <v>0.17205281380499704</v>
      </c>
      <c r="M129" s="97">
        <v>0.13514012602812567</v>
      </c>
      <c r="N129" s="97">
        <v>3.6912687776871358E-2</v>
      </c>
      <c r="O129" s="97">
        <v>0</v>
      </c>
      <c r="P129" s="97">
        <v>3.4294951061942963E-3</v>
      </c>
      <c r="Q129" s="97">
        <v>3.348319419088569E-2</v>
      </c>
      <c r="S129" s="227">
        <v>4.6257006428336869E-2</v>
      </c>
      <c r="T129" s="227">
        <v>3.6332899998335895E-2</v>
      </c>
      <c r="U129" s="227">
        <v>9.9241064300009656E-3</v>
      </c>
      <c r="V129" s="227">
        <v>0</v>
      </c>
      <c r="W129" s="227">
        <v>9.2203186722059852E-4</v>
      </c>
      <c r="X129" s="227">
        <v>9.0020749714938252E-3</v>
      </c>
      <c r="Z129" s="227">
        <v>0</v>
      </c>
    </row>
    <row r="130" spans="2:26">
      <c r="B130" s="224" t="s">
        <v>274</v>
      </c>
      <c r="C130">
        <v>262.94265054377098</v>
      </c>
      <c r="E130" s="227">
        <v>3.7396884855279327E-3</v>
      </c>
      <c r="F130" s="227">
        <v>4.7546150162816048E-3</v>
      </c>
      <c r="G130" s="227">
        <v>2.8242256958037615E-3</v>
      </c>
      <c r="H130" s="227">
        <v>2.3130480258259922E-4</v>
      </c>
      <c r="I130" s="227">
        <v>5.8985198847949505E-3</v>
      </c>
      <c r="J130" s="227">
        <v>2.2405693307518959E-3</v>
      </c>
      <c r="L130" s="97">
        <v>21.030753282049876</v>
      </c>
      <c r="M130" s="97">
        <v>12.680329803609448</v>
      </c>
      <c r="N130" s="97">
        <v>8.3504234784404279</v>
      </c>
      <c r="O130" s="97">
        <v>0.14642145808786983</v>
      </c>
      <c r="P130" s="97">
        <v>4.8337176709328524</v>
      </c>
      <c r="Q130" s="97">
        <v>3.3702843746462468</v>
      </c>
      <c r="S130" s="227">
        <v>7.9982282214611553E-2</v>
      </c>
      <c r="T130" s="227">
        <v>4.8224697580960173E-2</v>
      </c>
      <c r="U130" s="227">
        <v>3.1757584633651387E-2</v>
      </c>
      <c r="V130" s="227">
        <v>5.5685700963714765E-4</v>
      </c>
      <c r="W130" s="227">
        <v>1.8383163252278099E-2</v>
      </c>
      <c r="X130" s="227">
        <v>1.281756446767547E-2</v>
      </c>
      <c r="Z130" s="227">
        <v>0</v>
      </c>
    </row>
    <row r="131" spans="2:26">
      <c r="B131" s="224" t="s">
        <v>411</v>
      </c>
      <c r="C131">
        <v>0.30014305687322096</v>
      </c>
      <c r="E131" s="227">
        <v>7.9068875545871226E-7</v>
      </c>
      <c r="F131" s="227">
        <v>0</v>
      </c>
      <c r="G131" s="227">
        <v>1.5038892797747394E-6</v>
      </c>
      <c r="H131" s="227">
        <v>0</v>
      </c>
      <c r="I131" s="227">
        <v>0</v>
      </c>
      <c r="J131" s="227">
        <v>2.9560842449427582E-6</v>
      </c>
      <c r="L131" s="97">
        <v>4.4465682645210367E-3</v>
      </c>
      <c r="M131" s="97">
        <v>0</v>
      </c>
      <c r="N131" s="97">
        <v>4.4465682645210367E-3</v>
      </c>
      <c r="O131" s="97">
        <v>0</v>
      </c>
      <c r="P131" s="97">
        <v>0</v>
      </c>
      <c r="Q131" s="97">
        <v>4.4465682914284869E-3</v>
      </c>
      <c r="S131" s="227">
        <v>1.4814829671036657E-2</v>
      </c>
      <c r="T131" s="227">
        <v>0</v>
      </c>
      <c r="U131" s="227">
        <v>1.4814829671036657E-2</v>
      </c>
      <c r="V131" s="227">
        <v>0</v>
      </c>
      <c r="W131" s="227">
        <v>0</v>
      </c>
      <c r="X131" s="227">
        <v>1.4814829760685409E-2</v>
      </c>
      <c r="Z131" s="227">
        <v>0</v>
      </c>
    </row>
    <row r="132" spans="2:26">
      <c r="B132" s="224" t="s">
        <v>284</v>
      </c>
      <c r="C132">
        <v>675.75412101501297</v>
      </c>
      <c r="E132" s="227">
        <v>2.2403093557794598E-2</v>
      </c>
      <c r="F132" s="227">
        <v>3.7254154682159424E-2</v>
      </c>
      <c r="G132" s="227">
        <v>9.0074501931667328E-3</v>
      </c>
      <c r="H132" s="227">
        <v>9.3973700131755322E-5</v>
      </c>
      <c r="I132" s="227">
        <v>2.6188379153609276E-2</v>
      </c>
      <c r="J132" s="227">
        <v>3.3985350746661425E-3</v>
      </c>
      <c r="L132" s="97">
        <v>125.98748136160498</v>
      </c>
      <c r="M132" s="97">
        <v>99.355040588313273</v>
      </c>
      <c r="N132" s="97">
        <v>26.632440773291712</v>
      </c>
      <c r="O132" s="97">
        <v>5.9487594038564032E-2</v>
      </c>
      <c r="P132" s="97">
        <v>21.460846714139919</v>
      </c>
      <c r="Q132" s="97">
        <v>5.1121067764462982</v>
      </c>
      <c r="S132" s="227">
        <v>0.18643982691865221</v>
      </c>
      <c r="T132" s="227">
        <v>0.14702839020659991</v>
      </c>
      <c r="U132" s="227">
        <v>3.9411436712052293E-2</v>
      </c>
      <c r="V132" s="227">
        <v>8.8031418808384035E-5</v>
      </c>
      <c r="W132" s="227">
        <v>3.1758366019144307E-2</v>
      </c>
      <c r="X132" s="227">
        <v>7.5650397348190563E-3</v>
      </c>
      <c r="Z132" s="227">
        <v>2.0143436267971992E-2</v>
      </c>
    </row>
    <row r="133" spans="2:26">
      <c r="B133" s="224" t="s">
        <v>408</v>
      </c>
      <c r="C133">
        <v>12.6641651031895</v>
      </c>
      <c r="E133" s="227">
        <v>2.0985670894149212E-5</v>
      </c>
      <c r="F133" s="227">
        <v>3.9149112126324326E-5</v>
      </c>
      <c r="G133" s="227">
        <v>4.6022637434361968E-6</v>
      </c>
      <c r="H133" s="227">
        <v>0</v>
      </c>
      <c r="I133" s="227">
        <v>0</v>
      </c>
      <c r="J133" s="227">
        <v>9.0463299784460105E-6</v>
      </c>
      <c r="L133" s="97">
        <v>0.11801637188260143</v>
      </c>
      <c r="M133" s="97">
        <v>0.10440880104495012</v>
      </c>
      <c r="N133" s="97">
        <v>1.3607570837651314E-2</v>
      </c>
      <c r="O133" s="97">
        <v>0</v>
      </c>
      <c r="P133" s="97">
        <v>0</v>
      </c>
      <c r="Q133" s="97">
        <v>1.3607570252699581E-2</v>
      </c>
      <c r="S133" s="227">
        <v>9.3189224019891159E-3</v>
      </c>
      <c r="T133" s="227">
        <v>8.2444282899197616E-3</v>
      </c>
      <c r="U133" s="227">
        <v>1.0744941120693549E-3</v>
      </c>
      <c r="V133" s="227">
        <v>0</v>
      </c>
      <c r="W133" s="227">
        <v>0</v>
      </c>
      <c r="X133" s="227">
        <v>1.0744940658798331E-3</v>
      </c>
      <c r="Z133" s="227">
        <v>0</v>
      </c>
    </row>
    <row r="134" spans="2:26">
      <c r="B134" s="224" t="s">
        <v>403</v>
      </c>
      <c r="C134">
        <v>22.311393927881699</v>
      </c>
      <c r="E134" s="227">
        <v>1.7172828520255681E-4</v>
      </c>
      <c r="F134" s="227">
        <v>3.1141910585574806E-4</v>
      </c>
      <c r="G134" s="227">
        <v>4.572729449137114E-5</v>
      </c>
      <c r="H134" s="227">
        <v>5.885618179490848E-7</v>
      </c>
      <c r="I134" s="227">
        <v>3.0055667593842372E-5</v>
      </c>
      <c r="J134" s="227">
        <v>7.3261020588688552E-5</v>
      </c>
      <c r="L134" s="97">
        <v>0.96574225677372738</v>
      </c>
      <c r="M134" s="97">
        <v>0.83053979257490396</v>
      </c>
      <c r="N134" s="97">
        <v>0.13520246419882342</v>
      </c>
      <c r="O134" s="97">
        <v>3.725736716088206E-4</v>
      </c>
      <c r="P134" s="97">
        <v>2.4630011324457905E-2</v>
      </c>
      <c r="Q134" s="97">
        <v>0.11019988070524699</v>
      </c>
      <c r="S134" s="227">
        <v>4.3284711833574685E-2</v>
      </c>
      <c r="T134" s="227">
        <v>3.7224917244503046E-2</v>
      </c>
      <c r="U134" s="227">
        <v>6.0597945890716425E-3</v>
      </c>
      <c r="V134" s="227">
        <v>1.6698807470887305E-5</v>
      </c>
      <c r="W134" s="227">
        <v>1.1039207771630403E-3</v>
      </c>
      <c r="X134" s="227">
        <v>4.9391750717795533E-3</v>
      </c>
      <c r="Z134" s="227">
        <v>1.1970956256845966E-4</v>
      </c>
    </row>
    <row r="135" spans="2:26">
      <c r="B135" s="224" t="s">
        <v>591</v>
      </c>
      <c r="C135">
        <v>77.41442553224519</v>
      </c>
      <c r="E135" s="227">
        <v>1.9316124492833176E-4</v>
      </c>
      <c r="F135" s="227">
        <v>8.2434860814828426E-5</v>
      </c>
      <c r="G135" s="227">
        <v>2.9303634073585272E-4</v>
      </c>
      <c r="H135" s="227">
        <v>8.2398655649740249E-6</v>
      </c>
      <c r="I135" s="227">
        <v>7.5405486859381199E-4</v>
      </c>
      <c r="J135" s="227">
        <v>1.6172985488083214E-4</v>
      </c>
      <c r="L135" s="97">
        <v>1.0862740309686179</v>
      </c>
      <c r="M135" s="97">
        <v>0.21984981304840828</v>
      </c>
      <c r="N135" s="97">
        <v>0.86642421792020963</v>
      </c>
      <c r="O135" s="97">
        <v>5.2160314744899685E-3</v>
      </c>
      <c r="P135" s="97">
        <v>0.6179327041976338</v>
      </c>
      <c r="Q135" s="97">
        <v>0.24327549044677663</v>
      </c>
      <c r="S135" s="227">
        <v>1.4031932982776647E-2</v>
      </c>
      <c r="T135" s="227">
        <v>2.839907569382336E-3</v>
      </c>
      <c r="U135" s="227">
        <v>1.1192025413394311E-2</v>
      </c>
      <c r="V135" s="227">
        <v>6.737802985203773E-5</v>
      </c>
      <c r="W135" s="227">
        <v>7.9821389870063462E-3</v>
      </c>
      <c r="X135" s="227">
        <v>3.1425085024424271E-3</v>
      </c>
      <c r="Z135" s="227">
        <v>2.1582253975793719E-4</v>
      </c>
    </row>
    <row r="136" spans="2:26">
      <c r="B136" s="225" t="s">
        <v>280</v>
      </c>
      <c r="C136">
        <v>1299.70524768576</v>
      </c>
      <c r="E136" s="227">
        <v>3.0549849524310793E-2</v>
      </c>
      <c r="F136" s="227">
        <v>2.3095155134797096E-2</v>
      </c>
      <c r="G136" s="227">
        <v>3.727397695183754E-2</v>
      </c>
      <c r="H136" s="227">
        <v>2.7952325763180852E-4</v>
      </c>
      <c r="I136" s="227">
        <v>5.1728723337873816E-4</v>
      </c>
      <c r="J136" s="227">
        <v>7.2867259383201599E-2</v>
      </c>
      <c r="L136" s="97">
        <v>171.80210347355421</v>
      </c>
      <c r="M136" s="97">
        <v>61.593669092430744</v>
      </c>
      <c r="N136" s="97">
        <v>110.20843438112345</v>
      </c>
      <c r="O136" s="97">
        <v>0.17694489044301265</v>
      </c>
      <c r="P136" s="97">
        <v>0.42390641885878716</v>
      </c>
      <c r="Q136" s="97">
        <v>109.60758307182165</v>
      </c>
      <c r="S136" s="227">
        <v>0.13218543495108837</v>
      </c>
      <c r="T136" s="227">
        <v>4.7390490422427482E-2</v>
      </c>
      <c r="U136" s="227">
        <v>8.4794944528660862E-2</v>
      </c>
      <c r="V136" s="227">
        <v>1.3614232208270194E-4</v>
      </c>
      <c r="W136" s="227">
        <v>3.2615581079909465E-4</v>
      </c>
      <c r="X136" s="227">
        <v>8.4332646395779073E-2</v>
      </c>
      <c r="Z136" s="227">
        <v>1.0359481908380985E-2</v>
      </c>
    </row>
    <row r="137" spans="2:26">
      <c r="B137" s="225" t="s">
        <v>251</v>
      </c>
      <c r="C137">
        <v>3739.5453128170734</v>
      </c>
      <c r="E137" s="227">
        <v>8.6581137321821433E-2</v>
      </c>
      <c r="F137" s="227">
        <v>0.14554871709697181</v>
      </c>
      <c r="G137" s="227">
        <v>3.3392435037967516E-2</v>
      </c>
      <c r="H137" s="227">
        <v>8.9599337069671492E-2</v>
      </c>
      <c r="I137" s="227">
        <v>3.0281655583166867E-2</v>
      </c>
      <c r="J137" s="227">
        <v>1.1433325773850811E-2</v>
      </c>
      <c r="L137" s="97">
        <v>486.90326612524115</v>
      </c>
      <c r="M137" s="97">
        <v>388.17143532374291</v>
      </c>
      <c r="N137" s="97">
        <v>98.73183080149829</v>
      </c>
      <c r="O137" s="97">
        <v>56.718517864595235</v>
      </c>
      <c r="P137" s="97">
        <v>24.815203908148646</v>
      </c>
      <c r="Q137" s="97">
        <v>17.198110621695609</v>
      </c>
      <c r="S137" s="227">
        <v>0.13020386849075169</v>
      </c>
      <c r="T137" s="227">
        <v>0.1038017734384199</v>
      </c>
      <c r="U137" s="227">
        <v>2.6402095052331816E-2</v>
      </c>
      <c r="V137" s="227">
        <v>1.5167223049870749E-2</v>
      </c>
      <c r="W137" s="227">
        <v>6.635888011062731E-3</v>
      </c>
      <c r="X137" s="227">
        <v>4.5989844173702317E-3</v>
      </c>
      <c r="Z137" s="227">
        <v>0.17099244976998307</v>
      </c>
    </row>
    <row r="138" spans="2:26">
      <c r="B138" s="224" t="s">
        <v>288</v>
      </c>
      <c r="C138">
        <v>287.53050843056798</v>
      </c>
      <c r="E138" s="227">
        <v>1.8685061289556115E-2</v>
      </c>
      <c r="F138" s="227">
        <v>3.5449981689453125E-2</v>
      </c>
      <c r="G138" s="227">
        <v>3.5631186328828335E-3</v>
      </c>
      <c r="H138" s="227">
        <v>6.9010830484330654E-3</v>
      </c>
      <c r="I138" s="227">
        <v>2.2681248374283314E-3</v>
      </c>
      <c r="J138" s="227">
        <v>2.8638874646276236E-3</v>
      </c>
      <c r="L138" s="97">
        <v>105.07851537937952</v>
      </c>
      <c r="M138" s="97">
        <v>94.543397901799295</v>
      </c>
      <c r="N138" s="97">
        <v>10.535117477580222</v>
      </c>
      <c r="O138" s="97">
        <v>4.3685502032592352</v>
      </c>
      <c r="P138" s="97">
        <v>1.8586824018039485</v>
      </c>
      <c r="Q138" s="97">
        <v>4.307885072023482</v>
      </c>
      <c r="S138" s="227">
        <v>0.36545170790025427</v>
      </c>
      <c r="T138" s="227">
        <v>0.32881170912209257</v>
      </c>
      <c r="U138" s="227">
        <v>3.6639998778161695E-2</v>
      </c>
      <c r="V138" s="227">
        <v>1.5193344967475477E-2</v>
      </c>
      <c r="W138" s="227">
        <v>6.4642963000664591E-3</v>
      </c>
      <c r="X138" s="227">
        <v>1.4982358204481586E-2</v>
      </c>
      <c r="Z138" s="227">
        <v>2.0143436267971992E-2</v>
      </c>
    </row>
    <row r="139" spans="2:26">
      <c r="B139" s="224" t="s">
        <v>592</v>
      </c>
      <c r="C139">
        <v>13.1201599755451</v>
      </c>
      <c r="E139" s="227">
        <v>6.0017577332180491E-4</v>
      </c>
      <c r="F139" s="227">
        <v>1.0302538285031915E-3</v>
      </c>
      <c r="G139" s="227">
        <v>2.1224576630629599E-4</v>
      </c>
      <c r="H139" s="227">
        <v>8.1437331391498446E-4</v>
      </c>
      <c r="I139" s="227">
        <v>5.4404565162258223E-5</v>
      </c>
      <c r="J139" s="227">
        <v>4.4839878682978451E-5</v>
      </c>
      <c r="L139" s="97">
        <v>3.3751871749318978</v>
      </c>
      <c r="M139" s="97">
        <v>2.7476374600500373</v>
      </c>
      <c r="N139" s="97">
        <v>0.6275497148818604</v>
      </c>
      <c r="O139" s="97">
        <v>0.51551773555891123</v>
      </c>
      <c r="P139" s="97">
        <v>4.4583440107088361E-2</v>
      </c>
      <c r="Q139" s="97">
        <v>6.7448545515688782E-2</v>
      </c>
      <c r="S139" s="227">
        <v>0.25725198330073484</v>
      </c>
      <c r="T139" s="227">
        <v>0.20942103336936499</v>
      </c>
      <c r="U139" s="227">
        <v>4.7830949931369854E-2</v>
      </c>
      <c r="V139" s="227">
        <v>3.9292031234359481E-2</v>
      </c>
      <c r="W139" s="227">
        <v>3.3980866231957713E-3</v>
      </c>
      <c r="X139" s="227">
        <v>5.1408325539785589E-3</v>
      </c>
      <c r="Z139" s="227">
        <v>5.3811754332855344E-4</v>
      </c>
    </row>
    <row r="140" spans="2:26">
      <c r="B140" s="224" t="s">
        <v>270</v>
      </c>
      <c r="C140">
        <v>1397.08438190129</v>
      </c>
      <c r="E140" s="227">
        <v>1.5466461605432249E-2</v>
      </c>
      <c r="F140" s="227">
        <v>2.6614122092723846E-2</v>
      </c>
      <c r="G140" s="227">
        <v>5.4112821817398071E-3</v>
      </c>
      <c r="H140" s="227">
        <v>8.2561494782567024E-3</v>
      </c>
      <c r="I140" s="227">
        <v>5.678999237716198E-3</v>
      </c>
      <c r="J140" s="227">
        <v>4.0682125836610794E-3</v>
      </c>
      <c r="L140" s="97">
        <v>86.978190677885834</v>
      </c>
      <c r="M140" s="97">
        <v>70.978584893544806</v>
      </c>
      <c r="N140" s="97">
        <v>15.999605784341028</v>
      </c>
      <c r="O140" s="97">
        <v>5.2263395800701566</v>
      </c>
      <c r="P140" s="97">
        <v>4.6538249433259731</v>
      </c>
      <c r="Q140" s="97">
        <v>6.1194416594334928</v>
      </c>
      <c r="S140" s="227">
        <v>6.2256934373224722E-2</v>
      </c>
      <c r="T140" s="227">
        <v>5.0804794479879699E-2</v>
      </c>
      <c r="U140" s="227">
        <v>1.1452139893345016E-2</v>
      </c>
      <c r="V140" s="227">
        <v>3.7408904199169694E-3</v>
      </c>
      <c r="W140" s="227">
        <v>3.3310979663179613E-3</v>
      </c>
      <c r="X140" s="227">
        <v>4.3801517923388088E-3</v>
      </c>
      <c r="Z140" s="227">
        <v>4.0286872535943985E-2</v>
      </c>
    </row>
    <row r="141" spans="2:26">
      <c r="B141" s="224" t="s">
        <v>512</v>
      </c>
      <c r="C141">
        <v>173.605968179255</v>
      </c>
      <c r="E141" s="227">
        <v>1.8492476778667964E-3</v>
      </c>
      <c r="F141" s="227">
        <v>2.3072827607393265E-3</v>
      </c>
      <c r="G141" s="227">
        <v>1.4361004577949643E-3</v>
      </c>
      <c r="H141" s="227">
        <v>5.0588850863277912E-3</v>
      </c>
      <c r="I141" s="227">
        <v>8.7808206444606185E-4</v>
      </c>
      <c r="J141" s="227">
        <v>2.1550920791924E-4</v>
      </c>
      <c r="L141" s="97">
        <v>10.399548470714393</v>
      </c>
      <c r="M141" s="97">
        <v>6.153412264961462</v>
      </c>
      <c r="N141" s="97">
        <v>4.2461362057529319</v>
      </c>
      <c r="O141" s="97">
        <v>3.2023949454079284</v>
      </c>
      <c r="P141" s="97">
        <v>0.71957048112751698</v>
      </c>
      <c r="Q141" s="97">
        <v>0.32417087303380204</v>
      </c>
      <c r="S141" s="227">
        <v>5.9903173720251654E-2</v>
      </c>
      <c r="T141" s="227">
        <v>3.5444704634853462E-2</v>
      </c>
      <c r="U141" s="227">
        <v>2.4458469085398199E-2</v>
      </c>
      <c r="V141" s="227">
        <v>1.8446341326821953E-2</v>
      </c>
      <c r="W141" s="227">
        <v>4.1448487553407852E-3</v>
      </c>
      <c r="X141" s="227">
        <v>1.8672795436334472E-3</v>
      </c>
      <c r="Z141" s="227">
        <v>2.6905874256044626E-3</v>
      </c>
    </row>
    <row r="142" spans="2:26">
      <c r="B142" s="224" t="s">
        <v>275</v>
      </c>
      <c r="C142">
        <v>207.41649464237901</v>
      </c>
      <c r="E142" s="227">
        <v>3.3246536486459563E-3</v>
      </c>
      <c r="F142" s="227">
        <v>3.0320610385388136E-3</v>
      </c>
      <c r="G142" s="227">
        <v>3.5885719116777182E-3</v>
      </c>
      <c r="H142" s="227">
        <v>1.4167663641273975E-2</v>
      </c>
      <c r="I142" s="227">
        <v>1.0374911362305284E-3</v>
      </c>
      <c r="J142" s="227">
        <v>5.2632542792707682E-4</v>
      </c>
      <c r="L142" s="97">
        <v>18.696736614164649</v>
      </c>
      <c r="M142" s="97">
        <v>8.0863611084573197</v>
      </c>
      <c r="N142" s="97">
        <v>10.61037550570733</v>
      </c>
      <c r="O142" s="97">
        <v>8.9684690715102899</v>
      </c>
      <c r="P142" s="97">
        <v>0.85020298932298033</v>
      </c>
      <c r="Q142" s="97">
        <v>0.79170340385153259</v>
      </c>
      <c r="S142" s="227">
        <v>9.014103071407592E-2</v>
      </c>
      <c r="T142" s="227">
        <v>3.8986104371301664E-2</v>
      </c>
      <c r="U142" s="227">
        <v>5.1154926342774257E-2</v>
      </c>
      <c r="V142" s="227">
        <v>4.323893857609272E-2</v>
      </c>
      <c r="W142" s="227">
        <v>4.0990133922997477E-3</v>
      </c>
      <c r="X142" s="227">
        <v>3.816974176603277E-3</v>
      </c>
      <c r="Z142" s="227">
        <v>1.5907558845356107E-3</v>
      </c>
    </row>
    <row r="143" spans="2:26">
      <c r="B143" s="224" t="s">
        <v>593</v>
      </c>
      <c r="C143">
        <v>58.603900000000003</v>
      </c>
      <c r="E143" s="227">
        <v>6.2227859899014989E-5</v>
      </c>
      <c r="F143" s="227">
        <v>8.6128049588296562E-5</v>
      </c>
      <c r="G143" s="227">
        <v>4.0669910958968103E-5</v>
      </c>
      <c r="H143" s="227">
        <v>1.0345608461648226E-4</v>
      </c>
      <c r="I143" s="227">
        <v>3.766470035770908E-5</v>
      </c>
      <c r="J143" s="227">
        <v>1.5884499589446932E-5</v>
      </c>
      <c r="L143" s="97">
        <v>0.34994860504307485</v>
      </c>
      <c r="M143" s="97">
        <v>0.22969937006074204</v>
      </c>
      <c r="N143" s="97">
        <v>0.12024923498233282</v>
      </c>
      <c r="O143" s="97">
        <v>6.5490169631034503E-2</v>
      </c>
      <c r="P143" s="97">
        <v>3.0865459682311174E-2</v>
      </c>
      <c r="Q143" s="97">
        <v>2.3893605982467953E-2</v>
      </c>
      <c r="S143" s="227">
        <v>5.9714217832443715E-3</v>
      </c>
      <c r="T143" s="227">
        <v>3.9195236163590145E-3</v>
      </c>
      <c r="U143" s="227">
        <v>2.0518981668853579E-3</v>
      </c>
      <c r="V143" s="227">
        <v>1.1175053133159142E-3</v>
      </c>
      <c r="W143" s="227">
        <v>5.2667927701588414E-4</v>
      </c>
      <c r="X143" s="227">
        <v>4.0771358190270531E-4</v>
      </c>
      <c r="Z143" s="227">
        <v>4.8229144886136055E-4</v>
      </c>
    </row>
    <row r="144" spans="2:26">
      <c r="B144" s="224" t="s">
        <v>503</v>
      </c>
      <c r="C144">
        <v>44.169678153156603</v>
      </c>
      <c r="E144" s="227">
        <v>1.0259511356577071E-3</v>
      </c>
      <c r="F144" s="227">
        <v>5.746811511926353E-4</v>
      </c>
      <c r="G144" s="227">
        <v>1.4329962432384491E-3</v>
      </c>
      <c r="H144" s="227">
        <v>3.6188049707561731E-3</v>
      </c>
      <c r="I144" s="227">
        <v>2.1141688339412212E-3</v>
      </c>
      <c r="J144" s="227">
        <v>1.4203449245542288E-4</v>
      </c>
      <c r="L144" s="97">
        <v>5.7696049542506636</v>
      </c>
      <c r="M144" s="97">
        <v>1.5326470185465295</v>
      </c>
      <c r="N144" s="97">
        <v>4.236957935704134</v>
      </c>
      <c r="O144" s="97">
        <v>2.2907898774152455</v>
      </c>
      <c r="P144" s="97">
        <v>1.7325185727185926</v>
      </c>
      <c r="Q144" s="97">
        <v>0.21364955059109003</v>
      </c>
      <c r="S144" s="227">
        <v>0.13062365848002758</v>
      </c>
      <c r="T144" s="227">
        <v>3.4699075986746764E-2</v>
      </c>
      <c r="U144" s="227">
        <v>9.5924582493280813E-2</v>
      </c>
      <c r="V144" s="227">
        <v>5.1863404335255117E-2</v>
      </c>
      <c r="W144" s="227">
        <v>3.9224161124995147E-2</v>
      </c>
      <c r="X144" s="227">
        <v>4.8370185050991025E-3</v>
      </c>
      <c r="Z144" s="227">
        <v>1.9740567950066179E-4</v>
      </c>
    </row>
    <row r="145" spans="2:26">
      <c r="B145" s="224" t="s">
        <v>502</v>
      </c>
      <c r="C145">
        <v>51.007776999999997</v>
      </c>
      <c r="E145" s="227">
        <v>1.5331112426407462E-3</v>
      </c>
      <c r="F145" s="227">
        <v>1.8264137906953692E-3</v>
      </c>
      <c r="G145" s="227">
        <v>1.2685526162385941E-3</v>
      </c>
      <c r="H145" s="227">
        <v>5.3929919376969337E-3</v>
      </c>
      <c r="I145" s="227">
        <v>2.9789350810460746E-4</v>
      </c>
      <c r="J145" s="227">
        <v>6.1650382122024894E-5</v>
      </c>
      <c r="L145" s="97">
        <v>8.6217032308140915</v>
      </c>
      <c r="M145" s="97">
        <v>4.8709578261480244</v>
      </c>
      <c r="N145" s="97">
        <v>3.750745404666068</v>
      </c>
      <c r="O145" s="97">
        <v>3.4138925528436732</v>
      </c>
      <c r="P145" s="97">
        <v>0.24411770110214287</v>
      </c>
      <c r="Q145" s="97">
        <v>9.2735054749278262E-2</v>
      </c>
      <c r="S145" s="227">
        <v>0.16902722953039281</v>
      </c>
      <c r="T145" s="227">
        <v>9.5494415021223619E-2</v>
      </c>
      <c r="U145" s="227">
        <v>7.3532814509169223E-2</v>
      </c>
      <c r="V145" s="227">
        <v>6.6928863668057392E-2</v>
      </c>
      <c r="W145" s="227">
        <v>4.7858917886608324E-3</v>
      </c>
      <c r="X145" s="227">
        <v>1.8180571709541129E-3</v>
      </c>
      <c r="Z145" s="227">
        <v>1.1418451322242618E-3</v>
      </c>
    </row>
    <row r="146" spans="2:26">
      <c r="B146" s="224" t="s">
        <v>500</v>
      </c>
      <c r="C146">
        <v>20.104900000000001</v>
      </c>
      <c r="E146" s="227">
        <v>2.944742353913069E-4</v>
      </c>
      <c r="F146" s="227">
        <v>1.7816651961766183E-4</v>
      </c>
      <c r="G146" s="227">
        <v>3.9938368718139827E-4</v>
      </c>
      <c r="H146" s="227">
        <v>1.7600831342861056E-3</v>
      </c>
      <c r="I146" s="227">
        <v>4.6795532398391515E-5</v>
      </c>
      <c r="J146" s="227">
        <v>1.8840584743884392E-5</v>
      </c>
      <c r="L146" s="97">
        <v>1.6560242962484577</v>
      </c>
      <c r="M146" s="97">
        <v>0.47516154746005979</v>
      </c>
      <c r="N146" s="97">
        <v>1.180862748788398</v>
      </c>
      <c r="O146" s="97">
        <v>1.1141746128942118</v>
      </c>
      <c r="P146" s="97">
        <v>3.8347991749235089E-2</v>
      </c>
      <c r="Q146" s="97">
        <v>2.8340175641966482E-2</v>
      </c>
      <c r="S146" s="227">
        <v>8.2369188419164366E-2</v>
      </c>
      <c r="T146" s="227">
        <v>2.3634116432315493E-2</v>
      </c>
      <c r="U146" s="227">
        <v>5.873507198684888E-2</v>
      </c>
      <c r="V146" s="227">
        <v>5.5418062904775044E-2</v>
      </c>
      <c r="W146" s="227">
        <v>1.9073952991178812E-3</v>
      </c>
      <c r="X146" s="227">
        <v>1.409615349589726E-3</v>
      </c>
      <c r="Z146" s="227">
        <v>5.0761457532644272E-4</v>
      </c>
    </row>
    <row r="147" spans="2:26">
      <c r="B147" s="224" t="s">
        <v>489</v>
      </c>
      <c r="C147">
        <v>34.113107085608505</v>
      </c>
      <c r="E147" s="227">
        <v>1.0533346515111252E-3</v>
      </c>
      <c r="F147" s="227">
        <v>4.1970628080889583E-4</v>
      </c>
      <c r="G147" s="227">
        <v>1.6248668543994427E-3</v>
      </c>
      <c r="H147" s="227">
        <v>5.2879662252962589E-3</v>
      </c>
      <c r="I147" s="227">
        <v>1.7379024066030979E-3</v>
      </c>
      <c r="J147" s="227">
        <v>2.1725438273278996E-5</v>
      </c>
      <c r="L147" s="97">
        <v>5.9236006595445598</v>
      </c>
      <c r="M147" s="97">
        <v>1.1193364853050192</v>
      </c>
      <c r="N147" s="97">
        <v>4.8042641742395409</v>
      </c>
      <c r="O147" s="97">
        <v>3.3474087713798943</v>
      </c>
      <c r="P147" s="97">
        <v>1.4241758504211861</v>
      </c>
      <c r="Q147" s="97">
        <v>3.2679598055643327E-2</v>
      </c>
      <c r="S147" s="227">
        <v>0.17364588469408535</v>
      </c>
      <c r="T147" s="227">
        <v>3.2812504662679647E-2</v>
      </c>
      <c r="U147" s="227">
        <v>0.14083338003140569</v>
      </c>
      <c r="V147" s="227">
        <v>9.8126762917825364E-2</v>
      </c>
      <c r="W147" s="227">
        <v>4.1748640686617829E-2</v>
      </c>
      <c r="X147" s="227">
        <v>9.5797776419580553E-4</v>
      </c>
      <c r="Z147" s="227">
        <v>1.812909176805988E-4</v>
      </c>
    </row>
    <row r="148" spans="2:26">
      <c r="B148" s="224" t="s">
        <v>485</v>
      </c>
      <c r="C148">
        <v>5.8853216559168393</v>
      </c>
      <c r="E148" s="227">
        <v>5.9630794453231509E-5</v>
      </c>
      <c r="F148" s="227">
        <v>4.6092038246570155E-5</v>
      </c>
      <c r="G148" s="227">
        <v>7.184273999882862E-5</v>
      </c>
      <c r="H148" s="227">
        <v>1.3778885477222502E-4</v>
      </c>
      <c r="I148" s="227">
        <v>1.4571292558684945E-4</v>
      </c>
      <c r="J148" s="227">
        <v>3.8464709177787881E-6</v>
      </c>
      <c r="L148" s="97">
        <v>0.33534358035746958</v>
      </c>
      <c r="M148" s="97">
        <v>0.12292525142112867</v>
      </c>
      <c r="N148" s="97">
        <v>0.21241832893634094</v>
      </c>
      <c r="O148" s="97">
        <v>8.7223632188969905E-2</v>
      </c>
      <c r="P148" s="97">
        <v>0.11940879357007757</v>
      </c>
      <c r="Q148" s="97">
        <v>5.785895867534108E-3</v>
      </c>
      <c r="S148" s="227">
        <v>5.6979652084152468E-2</v>
      </c>
      <c r="T148" s="227">
        <v>2.0886751584349706E-2</v>
      </c>
      <c r="U148" s="227">
        <v>3.6092900499802766E-2</v>
      </c>
      <c r="V148" s="227">
        <v>1.4820537820779798E-2</v>
      </c>
      <c r="W148" s="227">
        <v>2.0289255294998074E-2</v>
      </c>
      <c r="X148" s="227">
        <v>9.8310614199263475E-4</v>
      </c>
      <c r="Z148" s="227">
        <v>1.3582431711256504E-4</v>
      </c>
    </row>
    <row r="149" spans="2:26">
      <c r="B149" s="224" t="s">
        <v>484</v>
      </c>
      <c r="C149">
        <v>12.2755017842971</v>
      </c>
      <c r="E149" s="227">
        <v>1.7084685758543162E-4</v>
      </c>
      <c r="F149" s="227">
        <v>1.0459397890372202E-4</v>
      </c>
      <c r="G149" s="227">
        <v>2.3060689272824675E-4</v>
      </c>
      <c r="H149" s="227">
        <v>9.5704506384208798E-4</v>
      </c>
      <c r="I149" s="227">
        <v>7.6470751082524657E-5</v>
      </c>
      <c r="J149" s="227">
        <v>8.8682527348282747E-6</v>
      </c>
      <c r="L149" s="97">
        <v>0.96078540359638898</v>
      </c>
      <c r="M149" s="97">
        <v>0.27894711631315205</v>
      </c>
      <c r="N149" s="97">
        <v>0.68183828728323692</v>
      </c>
      <c r="O149" s="97">
        <v>0.60583235686823111</v>
      </c>
      <c r="P149" s="97">
        <v>6.2666232891737839E-2</v>
      </c>
      <c r="Q149" s="97">
        <v>1.3339704874285461E-2</v>
      </c>
      <c r="S149" s="227">
        <v>7.8268523802866599E-2</v>
      </c>
      <c r="T149" s="227">
        <v>2.2723887073193453E-2</v>
      </c>
      <c r="U149" s="227">
        <v>5.5544636729673143E-2</v>
      </c>
      <c r="V149" s="227">
        <v>4.9352960678415256E-2</v>
      </c>
      <c r="W149" s="227">
        <v>5.1049834045807305E-3</v>
      </c>
      <c r="X149" s="227">
        <v>1.086693245513572E-3</v>
      </c>
      <c r="Z149" s="227">
        <v>0</v>
      </c>
    </row>
    <row r="150" spans="2:26">
      <c r="B150" s="224" t="s">
        <v>480</v>
      </c>
      <c r="C150">
        <v>12.8240949898639</v>
      </c>
      <c r="E150" s="227">
        <v>2.8858749367215842E-4</v>
      </c>
      <c r="F150" s="227">
        <v>2.8157574706710875E-4</v>
      </c>
      <c r="G150" s="227">
        <v>2.9491208260878921E-4</v>
      </c>
      <c r="H150" s="227">
        <v>4.70980245154351E-4</v>
      </c>
      <c r="I150" s="227">
        <v>3.6028758040629327E-4</v>
      </c>
      <c r="J150" s="227">
        <v>1.8520044977776706E-4</v>
      </c>
      <c r="L150" s="97">
        <v>1.6229192359714695</v>
      </c>
      <c r="M150" s="97">
        <v>0.75094898856836989</v>
      </c>
      <c r="N150" s="97">
        <v>0.87197024740309947</v>
      </c>
      <c r="O150" s="97">
        <v>0.29814173098051516</v>
      </c>
      <c r="P150" s="97">
        <v>0.29524838061778974</v>
      </c>
      <c r="Q150" s="97">
        <v>0.27858016866365032</v>
      </c>
      <c r="S150" s="227">
        <v>0.12655234051636521</v>
      </c>
      <c r="T150" s="227">
        <v>5.8557659558972089E-2</v>
      </c>
      <c r="U150" s="227">
        <v>6.7994680957393125E-2</v>
      </c>
      <c r="V150" s="227">
        <v>2.3248559154947376E-2</v>
      </c>
      <c r="W150" s="227">
        <v>2.3022940866482398E-2</v>
      </c>
      <c r="X150" s="227">
        <v>2.1723183498238173E-2</v>
      </c>
      <c r="Z150" s="227">
        <v>2.2445543436333537E-5</v>
      </c>
    </row>
    <row r="151" spans="2:26">
      <c r="B151" s="224" t="s">
        <v>272</v>
      </c>
      <c r="C151">
        <v>1043.4713211690901</v>
      </c>
      <c r="E151" s="227">
        <v>1.309818242120369E-2</v>
      </c>
      <c r="F151" s="227">
        <v>1.9948460161685944E-2</v>
      </c>
      <c r="G151" s="227">
        <v>6.9192382507026196E-3</v>
      </c>
      <c r="H151" s="227">
        <v>1.7477605491876602E-2</v>
      </c>
      <c r="I151" s="227">
        <v>8.4833074361085892E-3</v>
      </c>
      <c r="J151" s="227">
        <v>1.6238162061199546E-3</v>
      </c>
      <c r="L151" s="97">
        <v>73.659783163658375</v>
      </c>
      <c r="M151" s="97">
        <v>53.201584788281458</v>
      </c>
      <c r="N151" s="97">
        <v>20.458198375376909</v>
      </c>
      <c r="O151" s="97">
        <v>11.063741225568705</v>
      </c>
      <c r="P151" s="97">
        <v>6.9518987581237326</v>
      </c>
      <c r="Q151" s="97">
        <v>2.4425588227376487</v>
      </c>
      <c r="S151" s="227">
        <v>7.0591095001184156E-2</v>
      </c>
      <c r="T151" s="227">
        <v>5.098519116814363E-2</v>
      </c>
      <c r="U151" s="227">
        <v>1.9605903833040512E-2</v>
      </c>
      <c r="V151" s="227">
        <v>1.0602822522398652E-2</v>
      </c>
      <c r="W151" s="227">
        <v>6.6622806176742135E-3</v>
      </c>
      <c r="X151" s="227">
        <v>2.3408011060630216E-3</v>
      </c>
      <c r="Z151" s="227">
        <v>1.2661588378250599E-2</v>
      </c>
    </row>
    <row r="152" spans="2:26">
      <c r="B152" s="224" t="s">
        <v>447</v>
      </c>
      <c r="C152">
        <v>7.4233774290592702</v>
      </c>
      <c r="E152" s="227">
        <v>2.2476988569388655E-4</v>
      </c>
      <c r="F152" s="227">
        <v>1.3266353926155716E-4</v>
      </c>
      <c r="G152" s="227">
        <v>3.0784972477704287E-4</v>
      </c>
      <c r="H152" s="227">
        <v>1.3823354383930564E-3</v>
      </c>
      <c r="I152" s="227">
        <v>1.7881220628623851E-5</v>
      </c>
      <c r="J152" s="227">
        <v>1.3640725228469819E-5</v>
      </c>
      <c r="L152" s="97">
        <v>1.2640304211315496</v>
      </c>
      <c r="M152" s="97">
        <v>0.35380728513035964</v>
      </c>
      <c r="N152" s="97">
        <v>0.91022313600119009</v>
      </c>
      <c r="O152" s="97">
        <v>0.87505130977022205</v>
      </c>
      <c r="P152" s="97">
        <v>1.4653298423767678E-2</v>
      </c>
      <c r="Q152" s="97">
        <v>2.0518500572765989E-2</v>
      </c>
      <c r="S152" s="227">
        <v>0.17027699766193005</v>
      </c>
      <c r="T152" s="227">
        <v>4.7661228128501071E-2</v>
      </c>
      <c r="U152" s="227">
        <v>0.12261576953342899</v>
      </c>
      <c r="V152" s="227">
        <v>0.11787778785769124</v>
      </c>
      <c r="W152" s="227">
        <v>1.9739395664305623E-3</v>
      </c>
      <c r="X152" s="227">
        <v>2.7640384405681773E-3</v>
      </c>
      <c r="Z152" s="227">
        <v>0</v>
      </c>
    </row>
    <row r="153" spans="2:26">
      <c r="B153" s="224" t="s">
        <v>439</v>
      </c>
      <c r="C153">
        <v>13.794910633851801</v>
      </c>
      <c r="E153" s="227">
        <v>8.8916405890014422E-4</v>
      </c>
      <c r="F153" s="227">
        <v>1.6263859579339623E-3</v>
      </c>
      <c r="G153" s="227">
        <v>2.2419058950617909E-4</v>
      </c>
      <c r="H153" s="227">
        <v>3.5649407072924078E-4</v>
      </c>
      <c r="I153" s="227">
        <v>7.8499826486222446E-5</v>
      </c>
      <c r="J153" s="227">
        <v>2.4788369773887098E-4</v>
      </c>
      <c r="L153" s="97">
        <v>5.0003603301078545</v>
      </c>
      <c r="M153" s="97">
        <v>4.3374932069033081</v>
      </c>
      <c r="N153" s="97">
        <v>0.66286712320454655</v>
      </c>
      <c r="O153" s="97">
        <v>0.22566925136461674</v>
      </c>
      <c r="P153" s="97">
        <v>6.4329019120498709E-2</v>
      </c>
      <c r="Q153" s="97">
        <v>0.37286886942190334</v>
      </c>
      <c r="S153" s="227">
        <v>0.36247863163660515</v>
      </c>
      <c r="T153" s="227">
        <v>0.31442706096691819</v>
      </c>
      <c r="U153" s="227">
        <v>4.8051570669687002E-2</v>
      </c>
      <c r="V153" s="227">
        <v>1.6358877368211382E-2</v>
      </c>
      <c r="W153" s="227">
        <v>4.6632429037009879E-3</v>
      </c>
      <c r="X153" s="227">
        <v>2.7029451608545235E-2</v>
      </c>
      <c r="Z153" s="227">
        <v>2.6474229525774717E-4</v>
      </c>
    </row>
    <row r="154" spans="2:26">
      <c r="B154" s="224" t="s">
        <v>438</v>
      </c>
      <c r="C154">
        <v>102.17098114413601</v>
      </c>
      <c r="E154" s="227">
        <v>1.440080849828483E-3</v>
      </c>
      <c r="F154" s="227">
        <v>1.483231782913208E-3</v>
      </c>
      <c r="G154" s="227">
        <v>1.4011587481945753E-3</v>
      </c>
      <c r="H154" s="227">
        <v>4.3870089575648308E-3</v>
      </c>
      <c r="I154" s="227">
        <v>1.2144010979682207E-3</v>
      </c>
      <c r="J154" s="227">
        <v>2.4635219597257674E-4</v>
      </c>
      <c r="L154" s="97">
        <v>8.0985315156997792</v>
      </c>
      <c r="M154" s="97">
        <v>3.9557079002463622</v>
      </c>
      <c r="N154" s="97">
        <v>4.142823615453417</v>
      </c>
      <c r="O154" s="97">
        <v>2.7770813274912598</v>
      </c>
      <c r="P154" s="97">
        <v>0.99517712265088132</v>
      </c>
      <c r="Q154" s="97">
        <v>0.37056517080305612</v>
      </c>
      <c r="S154" s="227">
        <v>7.9264497854580757E-2</v>
      </c>
      <c r="T154" s="227">
        <v>3.8716550002254685E-2</v>
      </c>
      <c r="U154" s="227">
        <v>4.0547947852326072E-2</v>
      </c>
      <c r="V154" s="227">
        <v>2.718072486329106E-2</v>
      </c>
      <c r="W154" s="227">
        <v>9.7403109132029545E-3</v>
      </c>
      <c r="X154" s="227">
        <v>3.6269121295829342E-3</v>
      </c>
      <c r="Z154" s="227">
        <v>8.1264378968626261E-4</v>
      </c>
    </row>
    <row r="155" spans="2:26">
      <c r="B155" s="224" t="s">
        <v>419</v>
      </c>
      <c r="C155">
        <v>2.9366120218579201</v>
      </c>
      <c r="E155" s="227">
        <v>4.5787449865871199E-5</v>
      </c>
      <c r="F155" s="227">
        <v>3.3093074307544157E-5</v>
      </c>
      <c r="G155" s="227">
        <v>5.7237764849560335E-5</v>
      </c>
      <c r="H155" s="227">
        <v>1.1771236358981696E-6</v>
      </c>
      <c r="I155" s="227">
        <v>9.0547451691236347E-5</v>
      </c>
      <c r="J155" s="227">
        <v>6.2683226133231074E-5</v>
      </c>
      <c r="L155" s="97">
        <v>0.25749325519219707</v>
      </c>
      <c r="M155" s="97">
        <v>8.825763915649075E-2</v>
      </c>
      <c r="N155" s="97">
        <v>0.16923561603570633</v>
      </c>
      <c r="O155" s="97">
        <v>7.451473432176412E-4</v>
      </c>
      <c r="P155" s="97">
        <v>7.4201804155328871E-2</v>
      </c>
      <c r="Q155" s="97">
        <v>9.4288667924571967E-2</v>
      </c>
      <c r="S155" s="227">
        <v>8.7683784332289016E-2</v>
      </c>
      <c r="T155" s="227">
        <v>3.0054238864231159E-2</v>
      </c>
      <c r="U155" s="227">
        <v>5.7629545468057861E-2</v>
      </c>
      <c r="V155" s="227">
        <v>2.5374388501828897E-4</v>
      </c>
      <c r="W155" s="227">
        <v>2.5267826870906587E-2</v>
      </c>
      <c r="X155" s="227">
        <v>3.2107975865643262E-2</v>
      </c>
      <c r="Z155" s="227">
        <v>4.1570300236344337E-3</v>
      </c>
    </row>
    <row r="156" spans="2:26">
      <c r="B156" s="224" t="s">
        <v>410</v>
      </c>
      <c r="C156">
        <v>21.642304045512002</v>
      </c>
      <c r="E156" s="227">
        <v>2.1356709657964959E-4</v>
      </c>
      <c r="F156" s="227">
        <v>9.1151567175984383E-5</v>
      </c>
      <c r="G156" s="227">
        <v>3.2398579060100019E-4</v>
      </c>
      <c r="H156" s="227">
        <v>7.0928235072642565E-4</v>
      </c>
      <c r="I156" s="227">
        <v>5.2882758609484881E-5</v>
      </c>
      <c r="J156" s="227">
        <v>3.0953405075706542E-4</v>
      </c>
      <c r="L156" s="97">
        <v>1.201029693973632</v>
      </c>
      <c r="M156" s="97">
        <v>0.24309685010233986</v>
      </c>
      <c r="N156" s="97">
        <v>0.95793284387129218</v>
      </c>
      <c r="O156" s="97">
        <v>0.44899264878976597</v>
      </c>
      <c r="P156" s="97">
        <v>4.3336350435517708E-2</v>
      </c>
      <c r="Q156" s="97">
        <v>0.46560388039294021</v>
      </c>
      <c r="S156" s="227">
        <v>5.5494539372885829E-2</v>
      </c>
      <c r="T156" s="227">
        <v>1.1232484747979096E-2</v>
      </c>
      <c r="U156" s="227">
        <v>4.4262054624906733E-2</v>
      </c>
      <c r="V156" s="227">
        <v>2.0746065106819079E-2</v>
      </c>
      <c r="W156" s="227">
        <v>2.0023907964875133E-3</v>
      </c>
      <c r="X156" s="227">
        <v>2.1513600373315761E-2</v>
      </c>
      <c r="Z156" s="227">
        <v>0</v>
      </c>
    </row>
    <row r="157" spans="2:26">
      <c r="B157" s="224" t="s">
        <v>291</v>
      </c>
      <c r="C157">
        <v>230.36401257568701</v>
      </c>
      <c r="E157" s="227">
        <v>2.625582129411607E-2</v>
      </c>
      <c r="F157" s="227">
        <v>5.0282672047615051E-2</v>
      </c>
      <c r="G157" s="227">
        <v>4.5836241915822029E-3</v>
      </c>
      <c r="H157" s="227">
        <v>1.2358162552118301E-2</v>
      </c>
      <c r="I157" s="227">
        <v>5.6101377122104168E-3</v>
      </c>
      <c r="J157" s="227">
        <v>7.5259053846821189E-4</v>
      </c>
      <c r="L157" s="97">
        <v>147.65392946257532</v>
      </c>
      <c r="M157" s="97">
        <v>134.10147042128662</v>
      </c>
      <c r="N157" s="97">
        <v>13.552459041288699</v>
      </c>
      <c r="O157" s="97">
        <v>7.8230117142591435</v>
      </c>
      <c r="P157" s="97">
        <v>4.5973943167983391</v>
      </c>
      <c r="Q157" s="97">
        <v>1.1320534015588053</v>
      </c>
      <c r="S157" s="227">
        <v>0.64095918373562377</v>
      </c>
      <c r="T157" s="227">
        <v>0.58212855785027207</v>
      </c>
      <c r="U157" s="227">
        <v>5.8830625885351713E-2</v>
      </c>
      <c r="V157" s="227">
        <v>3.3959348193281107E-2</v>
      </c>
      <c r="W157" s="227">
        <v>1.995708559420863E-2</v>
      </c>
      <c r="X157" s="227">
        <v>4.9141937965977416E-3</v>
      </c>
      <c r="Z157" s="227">
        <v>8.5177958011627197E-2</v>
      </c>
    </row>
    <row r="158" spans="2:26">
      <c r="B158" s="225" t="s">
        <v>633</v>
      </c>
      <c r="C158">
        <v>14477.635</v>
      </c>
      <c r="E158" s="227">
        <v>0.18816883170432308</v>
      </c>
      <c r="F158" s="227">
        <v>3.1901061534881592E-2</v>
      </c>
      <c r="G158" s="227">
        <v>0.32912221550941467</v>
      </c>
      <c r="H158" s="227">
        <v>0.69530147314071655</v>
      </c>
      <c r="I158" s="227">
        <v>0.32734593749046326</v>
      </c>
      <c r="J158" s="227">
        <v>0.1759888231754303</v>
      </c>
      <c r="L158" s="97">
        <v>1058.1983740783494</v>
      </c>
      <c r="M158" s="97">
        <v>85.078598364393727</v>
      </c>
      <c r="N158" s="97">
        <v>973.11977571395562</v>
      </c>
      <c r="O158" s="97">
        <v>440.14241974743334</v>
      </c>
      <c r="P158" s="97">
        <v>268.25337092353271</v>
      </c>
      <c r="Q158" s="97">
        <v>264.72398504298957</v>
      </c>
      <c r="S158" s="227">
        <v>7.3091936222894782E-2</v>
      </c>
      <c r="T158" s="227">
        <v>5.8765536197309658E-3</v>
      </c>
      <c r="U158" s="227">
        <v>6.7215382603163815E-2</v>
      </c>
      <c r="V158" s="227">
        <v>3.0401541394532557E-2</v>
      </c>
      <c r="W158" s="227">
        <v>1.8528811572023518E-2</v>
      </c>
      <c r="X158" s="227">
        <v>1.8285029636607743E-2</v>
      </c>
      <c r="Z158" s="227">
        <v>6.1696466058492661E-2</v>
      </c>
    </row>
    <row r="159" spans="2:26">
      <c r="B159" s="225" t="s">
        <v>253</v>
      </c>
      <c r="C159">
        <v>1464.97719020575</v>
      </c>
      <c r="E159" s="227">
        <v>1.209765179911285E-2</v>
      </c>
      <c r="F159" s="227">
        <v>1.2631708756089211E-2</v>
      </c>
      <c r="G159" s="227">
        <v>1.1615932919085026E-2</v>
      </c>
      <c r="H159" s="227">
        <v>1.0895195417106152E-2</v>
      </c>
      <c r="I159" s="227">
        <v>9.0886065736413002E-3</v>
      </c>
      <c r="J159" s="227">
        <v>1.329610962420702E-2</v>
      </c>
      <c r="L159" s="97">
        <v>68.033134648479205</v>
      </c>
      <c r="M159" s="97">
        <v>33.688160337241847</v>
      </c>
      <c r="N159" s="97">
        <v>34.344974311237365</v>
      </c>
      <c r="O159" s="97">
        <v>6.8969186169633456</v>
      </c>
      <c r="P159" s="97">
        <v>7.4479291512456491</v>
      </c>
      <c r="Q159" s="97">
        <v>20.000126543028369</v>
      </c>
      <c r="S159" s="227">
        <v>4.6439722818431207E-2</v>
      </c>
      <c r="T159" s="227">
        <v>2.2995689327088079E-2</v>
      </c>
      <c r="U159" s="227">
        <v>2.3444033491343136E-2</v>
      </c>
      <c r="V159" s="227">
        <v>4.7078675784670079E-3</v>
      </c>
      <c r="W159" s="227">
        <v>5.0839898402784125E-3</v>
      </c>
      <c r="X159" s="227">
        <v>1.3652176072597713E-2</v>
      </c>
      <c r="Z159" s="227">
        <v>2.2445544600486755E-2</v>
      </c>
    </row>
    <row r="160" spans="2:26">
      <c r="B160" s="226" t="s">
        <v>361</v>
      </c>
      <c r="C160">
        <v>-5193.3273430946647</v>
      </c>
      <c r="L160" s="97">
        <v>-5617.3923077206173</v>
      </c>
      <c r="M160" s="97">
        <v>-2662.8149792263966</v>
      </c>
      <c r="N160" s="97">
        <v>-2954.5773284942202</v>
      </c>
      <c r="O160" s="97">
        <v>0</v>
      </c>
      <c r="P160" s="97">
        <v>-1477.2886642471101</v>
      </c>
      <c r="Q160" s="97">
        <v>-1477.2886642471101</v>
      </c>
      <c r="S160" s="227">
        <v>1.0816557356411998</v>
      </c>
      <c r="T160" s="227"/>
      <c r="U160" s="227"/>
      <c r="V160" s="227"/>
      <c r="W160" s="227"/>
      <c r="X160" s="227"/>
      <c r="Z160" s="227">
        <v>2.7572351236155868E-3</v>
      </c>
    </row>
  </sheetData>
  <mergeCells count="5">
    <mergeCell ref="C7:C8"/>
    <mergeCell ref="E7:J7"/>
    <mergeCell ref="L7:Q7"/>
    <mergeCell ref="S7:X7"/>
    <mergeCell ref="Z7:Z8"/>
  </mergeCells>
  <hyperlinks>
    <hyperlink ref="C3" r:id="rId1" xr:uid="{ACD3685F-180E-4FB0-8E32-97182F263A9C}"/>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E468-2B74-4F03-BD74-271BE1304DC1}">
  <dimension ref="A2:C13"/>
  <sheetViews>
    <sheetView topLeftCell="B1" workbookViewId="0">
      <selection activeCell="C12" sqref="C12"/>
    </sheetView>
  </sheetViews>
  <sheetFormatPr baseColWidth="10" defaultRowHeight="14.5"/>
  <cols>
    <col min="1" max="1" width="4.453125" customWidth="1"/>
    <col min="2" max="2" width="21.6328125" customWidth="1"/>
  </cols>
  <sheetData>
    <row r="2" spans="1:3" ht="21">
      <c r="B2" s="189" t="s">
        <v>670</v>
      </c>
    </row>
    <row r="3" spans="1:3">
      <c r="B3" t="s">
        <v>672</v>
      </c>
      <c r="C3" s="199" t="s">
        <v>671</v>
      </c>
    </row>
    <row r="4" spans="1:3">
      <c r="A4" t="s">
        <v>664</v>
      </c>
    </row>
    <row r="5" spans="1:3">
      <c r="B5" s="377" t="s">
        <v>669</v>
      </c>
      <c r="C5" s="379"/>
    </row>
    <row r="6" spans="1:3">
      <c r="B6" s="34"/>
      <c r="C6" s="35" t="s">
        <v>315</v>
      </c>
    </row>
    <row r="7" spans="1:3">
      <c r="B7" s="34" t="s">
        <v>665</v>
      </c>
      <c r="C7" s="35">
        <v>10.3</v>
      </c>
    </row>
    <row r="8" spans="1:3">
      <c r="B8" s="34" t="s">
        <v>666</v>
      </c>
      <c r="C8" s="35">
        <v>2.9</v>
      </c>
    </row>
    <row r="9" spans="1:3">
      <c r="B9" s="34" t="s">
        <v>379</v>
      </c>
      <c r="C9" s="35">
        <v>2.6</v>
      </c>
    </row>
    <row r="10" spans="1:3">
      <c r="B10" s="34" t="s">
        <v>667</v>
      </c>
      <c r="C10" s="35">
        <v>1.9</v>
      </c>
    </row>
    <row r="11" spans="1:3">
      <c r="B11" s="34" t="s">
        <v>251</v>
      </c>
      <c r="C11" s="35">
        <v>1.5</v>
      </c>
    </row>
    <row r="12" spans="1:3">
      <c r="B12" s="34" t="s">
        <v>668</v>
      </c>
      <c r="C12" s="35">
        <v>0.7</v>
      </c>
    </row>
    <row r="13" spans="1:3">
      <c r="B13" s="39" t="s">
        <v>385</v>
      </c>
      <c r="C13" s="41">
        <v>0.7</v>
      </c>
    </row>
  </sheetData>
  <mergeCells count="1">
    <mergeCell ref="B5:C5"/>
  </mergeCells>
  <hyperlinks>
    <hyperlink ref="C3" r:id="rId1" xr:uid="{B315A61E-9B33-47BE-8A6D-4D334CE5737B}"/>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AE41-81F5-40A0-BB0B-B5AB96592BB1}">
  <dimension ref="B1:R55"/>
  <sheetViews>
    <sheetView topLeftCell="A34" workbookViewId="0">
      <selection activeCell="R55" sqref="R55"/>
    </sheetView>
  </sheetViews>
  <sheetFormatPr baseColWidth="10" defaultRowHeight="14.5"/>
  <cols>
    <col min="1" max="1" width="4.54296875" customWidth="1"/>
  </cols>
  <sheetData>
    <row r="1" spans="2:18">
      <c r="B1" s="5"/>
    </row>
    <row r="2" spans="2:18" ht="21">
      <c r="B2" s="189" t="s">
        <v>634</v>
      </c>
    </row>
    <row r="3" spans="2:18">
      <c r="B3" t="s">
        <v>629</v>
      </c>
      <c r="C3" s="199" t="s">
        <v>635</v>
      </c>
    </row>
    <row r="4" spans="2:18">
      <c r="C4" s="199"/>
    </row>
    <row r="5" spans="2:18">
      <c r="B5" s="424" t="s">
        <v>317</v>
      </c>
      <c r="C5" s="424"/>
      <c r="D5" s="424"/>
      <c r="E5" s="424"/>
    </row>
    <row r="6" spans="2:18">
      <c r="B6" s="187"/>
      <c r="C6" s="32" t="s">
        <v>315</v>
      </c>
      <c r="D6" s="32" t="s">
        <v>316</v>
      </c>
      <c r="E6" s="33" t="s">
        <v>204</v>
      </c>
      <c r="G6" s="5"/>
    </row>
    <row r="7" spans="2:18">
      <c r="B7" s="228"/>
      <c r="C7" s="40">
        <v>7.8</v>
      </c>
      <c r="D7" s="40">
        <v>7.5</v>
      </c>
      <c r="E7" s="41">
        <v>10.4</v>
      </c>
    </row>
    <row r="8" spans="2:18">
      <c r="B8" s="5"/>
    </row>
    <row r="9" spans="2:18">
      <c r="B9" s="5" t="s">
        <v>365</v>
      </c>
      <c r="C9">
        <f>C14+C15</f>
        <v>3831.4800000000005</v>
      </c>
      <c r="D9">
        <f t="shared" ref="D9:R9" si="0">D14+D15</f>
        <v>3643.8999999999996</v>
      </c>
      <c r="E9">
        <f t="shared" si="0"/>
        <v>3888.5699999999997</v>
      </c>
      <c r="F9">
        <f t="shared" si="0"/>
        <v>4471.3900000000003</v>
      </c>
      <c r="G9">
        <f t="shared" si="0"/>
        <v>5034.22</v>
      </c>
      <c r="H9">
        <f t="shared" si="0"/>
        <v>5039.1900000000005</v>
      </c>
      <c r="I9">
        <f t="shared" si="0"/>
        <v>6818.619999999999</v>
      </c>
      <c r="J9">
        <f t="shared" si="0"/>
        <v>5351.63</v>
      </c>
      <c r="K9">
        <f t="shared" si="0"/>
        <v>5639.89</v>
      </c>
      <c r="L9">
        <f t="shared" si="0"/>
        <v>4964.25</v>
      </c>
      <c r="M9">
        <f t="shared" si="0"/>
        <v>5574.15</v>
      </c>
      <c r="N9">
        <f t="shared" si="0"/>
        <v>7208.88</v>
      </c>
      <c r="O9">
        <f t="shared" si="0"/>
        <v>7370.4</v>
      </c>
      <c r="P9">
        <f t="shared" si="0"/>
        <v>8370.16</v>
      </c>
      <c r="Q9">
        <f t="shared" si="0"/>
        <v>8429.86</v>
      </c>
      <c r="R9">
        <f t="shared" si="0"/>
        <v>7870.6200000000008</v>
      </c>
    </row>
    <row r="10" spans="2:18">
      <c r="B10" s="5"/>
    </row>
    <row r="11" spans="2:18">
      <c r="B11" s="9" t="s">
        <v>197</v>
      </c>
    </row>
    <row r="12" spans="2:18">
      <c r="B12" s="240"/>
      <c r="C12" s="241">
        <v>2001</v>
      </c>
      <c r="D12" s="241">
        <v>2002</v>
      </c>
      <c r="E12" s="241">
        <v>2003</v>
      </c>
      <c r="F12" s="241">
        <v>2004</v>
      </c>
      <c r="G12" s="241">
        <v>2005</v>
      </c>
      <c r="H12" s="241">
        <v>2006</v>
      </c>
      <c r="I12" s="241">
        <v>2007</v>
      </c>
      <c r="J12" s="241">
        <v>2008</v>
      </c>
      <c r="K12" s="241">
        <v>2009</v>
      </c>
      <c r="L12" s="241">
        <v>2010</v>
      </c>
      <c r="M12" s="241">
        <v>2011</v>
      </c>
      <c r="N12" s="241">
        <v>2012</v>
      </c>
      <c r="O12" s="241">
        <v>2013</v>
      </c>
      <c r="P12" s="241">
        <v>2014</v>
      </c>
      <c r="Q12" s="241">
        <v>2015</v>
      </c>
      <c r="R12" s="241">
        <v>2016</v>
      </c>
    </row>
    <row r="13" spans="2:18">
      <c r="B13" s="6" t="s">
        <v>190</v>
      </c>
      <c r="C13" s="6">
        <v>1416.17</v>
      </c>
      <c r="D13" s="6">
        <v>1275.3699999999999</v>
      </c>
      <c r="E13" s="6">
        <v>1421.91</v>
      </c>
      <c r="F13" s="6">
        <v>1571.33</v>
      </c>
      <c r="G13" s="6">
        <v>1554.42</v>
      </c>
      <c r="H13" s="6">
        <v>1488.13</v>
      </c>
      <c r="I13" s="6">
        <v>1916.88</v>
      </c>
      <c r="J13" s="6">
        <v>1262.3800000000001</v>
      </c>
      <c r="K13" s="6">
        <v>1380.21</v>
      </c>
      <c r="L13" s="6">
        <v>1034.8900000000001</v>
      </c>
      <c r="M13" s="6">
        <v>1205.83</v>
      </c>
      <c r="N13" s="6">
        <v>1545.31</v>
      </c>
      <c r="O13" s="6">
        <v>1568.33</v>
      </c>
      <c r="P13" s="6">
        <v>1740</v>
      </c>
      <c r="Q13" s="6">
        <v>1638.03</v>
      </c>
      <c r="R13" s="6">
        <v>1602.92</v>
      </c>
    </row>
    <row r="14" spans="2:18">
      <c r="B14" s="6" t="s">
        <v>191</v>
      </c>
      <c r="C14" s="6">
        <v>2683.07</v>
      </c>
      <c r="D14" s="6">
        <v>2665.12</v>
      </c>
      <c r="E14" s="6">
        <v>2854.98</v>
      </c>
      <c r="F14" s="6">
        <v>3190.5</v>
      </c>
      <c r="G14" s="6">
        <v>3427.26</v>
      </c>
      <c r="H14" s="6">
        <v>3389.54</v>
      </c>
      <c r="I14" s="6">
        <v>4444.3999999999996</v>
      </c>
      <c r="J14" s="6">
        <v>3560.21</v>
      </c>
      <c r="K14" s="6">
        <v>3646.38</v>
      </c>
      <c r="L14" s="6">
        <v>3110.05</v>
      </c>
      <c r="M14" s="6">
        <v>3204.42</v>
      </c>
      <c r="N14" s="6">
        <v>3725.63</v>
      </c>
      <c r="O14" s="6">
        <v>3784.67</v>
      </c>
      <c r="P14" s="6">
        <v>4058.63</v>
      </c>
      <c r="Q14" s="6">
        <v>3794.07</v>
      </c>
      <c r="R14" s="6">
        <v>3273.32</v>
      </c>
    </row>
    <row r="15" spans="2:18" ht="15">
      <c r="B15" s="6" t="s">
        <v>192</v>
      </c>
      <c r="C15" s="6">
        <v>1148.4100000000001</v>
      </c>
      <c r="D15" s="6">
        <v>978.78</v>
      </c>
      <c r="E15" s="6">
        <v>1033.5899999999999</v>
      </c>
      <c r="F15" s="6">
        <v>1280.8900000000001</v>
      </c>
      <c r="G15" s="6">
        <v>1606.96</v>
      </c>
      <c r="H15" s="6">
        <v>1649.65</v>
      </c>
      <c r="I15" s="6">
        <v>2374.2199999999998</v>
      </c>
      <c r="J15" s="6">
        <v>1791.42</v>
      </c>
      <c r="K15" s="6">
        <v>1993.51</v>
      </c>
      <c r="L15" s="6">
        <v>1854.2</v>
      </c>
      <c r="M15" s="6">
        <v>2369.73</v>
      </c>
      <c r="N15" s="6">
        <v>3483.25</v>
      </c>
      <c r="O15" s="6">
        <v>3585.73</v>
      </c>
      <c r="P15" s="6">
        <v>4311.53</v>
      </c>
      <c r="Q15" s="6">
        <v>4635.79</v>
      </c>
      <c r="R15" s="6">
        <v>4597.3</v>
      </c>
    </row>
    <row r="16" spans="2:18" ht="15">
      <c r="B16" s="6" t="s">
        <v>193</v>
      </c>
    </row>
    <row r="17" spans="2:18">
      <c r="B17" s="7" t="s">
        <v>273</v>
      </c>
      <c r="C17" s="8">
        <v>29.99</v>
      </c>
      <c r="D17" s="8">
        <v>27.56</v>
      </c>
      <c r="E17" s="8">
        <v>28.01</v>
      </c>
      <c r="F17" s="8">
        <v>29.08</v>
      </c>
      <c r="G17" s="8">
        <v>32.35</v>
      </c>
      <c r="H17" s="8">
        <v>40.06</v>
      </c>
      <c r="I17" s="8">
        <v>44.7</v>
      </c>
      <c r="J17" s="8">
        <v>27.45</v>
      </c>
      <c r="K17" s="8">
        <v>37.67</v>
      </c>
      <c r="L17" s="8">
        <v>32</v>
      </c>
      <c r="M17" s="8">
        <v>30.96</v>
      </c>
      <c r="N17" s="8">
        <v>37.950000000000003</v>
      </c>
      <c r="O17" s="8">
        <v>41.21</v>
      </c>
      <c r="P17" s="8">
        <v>49.2</v>
      </c>
      <c r="Q17" s="8">
        <v>48.48</v>
      </c>
      <c r="R17" s="8">
        <v>43.31</v>
      </c>
    </row>
    <row r="18" spans="2:18">
      <c r="B18" s="7" t="s">
        <v>283</v>
      </c>
      <c r="C18" s="8">
        <v>65.66</v>
      </c>
      <c r="D18" s="8">
        <v>68.52</v>
      </c>
      <c r="E18" s="8">
        <v>77.38</v>
      </c>
      <c r="F18" s="8">
        <v>81.41</v>
      </c>
      <c r="G18" s="8">
        <v>78.88</v>
      </c>
      <c r="H18" s="8">
        <v>55.33</v>
      </c>
      <c r="I18" s="8">
        <v>85.92</v>
      </c>
      <c r="J18" s="8">
        <v>57.65</v>
      </c>
      <c r="K18" s="8">
        <v>69.72</v>
      </c>
      <c r="L18" s="8">
        <v>40.520000000000003</v>
      </c>
      <c r="M18" s="8">
        <v>46.96</v>
      </c>
      <c r="N18" s="8">
        <v>75.52</v>
      </c>
      <c r="O18" s="8">
        <v>65.260000000000005</v>
      </c>
      <c r="P18" s="8">
        <v>60.15</v>
      </c>
      <c r="Q18" s="8">
        <v>52.08</v>
      </c>
      <c r="R18" s="8">
        <v>66.040000000000006</v>
      </c>
    </row>
    <row r="19" spans="2:18">
      <c r="B19" s="7" t="s">
        <v>320</v>
      </c>
      <c r="C19" s="8">
        <v>2.34</v>
      </c>
      <c r="D19" s="8">
        <v>1.89</v>
      </c>
      <c r="E19" s="8">
        <v>1.8</v>
      </c>
      <c r="F19" s="8">
        <v>2.0699999999999998</v>
      </c>
      <c r="G19" s="8">
        <v>3.82</v>
      </c>
      <c r="H19" s="8">
        <v>3.97</v>
      </c>
      <c r="I19" s="8">
        <v>6.75</v>
      </c>
      <c r="J19" s="8">
        <v>4.91</v>
      </c>
      <c r="K19" s="8">
        <v>6.33</v>
      </c>
      <c r="L19" s="8">
        <v>7.35</v>
      </c>
      <c r="M19" s="8">
        <v>7.19</v>
      </c>
      <c r="N19" s="8">
        <v>12.44</v>
      </c>
      <c r="O19" s="8">
        <v>9.4499999999999993</v>
      </c>
      <c r="P19" s="8">
        <v>9.14</v>
      </c>
      <c r="Q19" s="8">
        <v>10.3</v>
      </c>
      <c r="R19" s="8">
        <v>15.33</v>
      </c>
    </row>
    <row r="20" spans="2:18">
      <c r="B20" s="7" t="s">
        <v>321</v>
      </c>
      <c r="C20" s="8">
        <v>3.34</v>
      </c>
      <c r="D20" s="8">
        <v>3</v>
      </c>
      <c r="E20" s="8">
        <v>2.82</v>
      </c>
      <c r="F20" s="8">
        <v>3.08</v>
      </c>
      <c r="G20" s="8">
        <v>3.96</v>
      </c>
      <c r="H20" s="8">
        <v>3.99</v>
      </c>
      <c r="I20" s="8">
        <v>4.97</v>
      </c>
      <c r="J20" s="8">
        <v>6.08</v>
      </c>
      <c r="K20" s="8">
        <v>6.23</v>
      </c>
      <c r="L20" s="8">
        <v>5.18</v>
      </c>
      <c r="M20" s="8">
        <v>8.5399999999999991</v>
      </c>
      <c r="N20" s="8">
        <v>9.2200000000000006</v>
      </c>
      <c r="O20" s="8">
        <v>5.86</v>
      </c>
      <c r="P20" s="8">
        <v>5.6</v>
      </c>
      <c r="Q20" s="8">
        <v>5.16</v>
      </c>
      <c r="R20" s="8">
        <v>4.2</v>
      </c>
    </row>
    <row r="21" spans="2:18">
      <c r="B21" s="7" t="s">
        <v>322</v>
      </c>
      <c r="C21" s="8">
        <v>3.86</v>
      </c>
      <c r="D21" s="8">
        <v>3.85</v>
      </c>
      <c r="E21" s="8">
        <v>3.74</v>
      </c>
      <c r="F21" s="8">
        <v>5.46</v>
      </c>
      <c r="G21" s="8">
        <v>6.98</v>
      </c>
      <c r="H21" s="8">
        <v>8.5399999999999991</v>
      </c>
      <c r="I21" s="8">
        <v>14.02</v>
      </c>
      <c r="J21" s="8">
        <v>8.2100000000000009</v>
      </c>
      <c r="K21" s="8">
        <v>9.5299999999999994</v>
      </c>
      <c r="L21" s="8">
        <v>7.43</v>
      </c>
      <c r="M21" s="8">
        <v>8.52</v>
      </c>
      <c r="N21" s="8">
        <v>10.88</v>
      </c>
      <c r="O21" s="8">
        <v>8.85</v>
      </c>
      <c r="P21" s="8">
        <v>9.17</v>
      </c>
      <c r="Q21" s="8">
        <v>9.44</v>
      </c>
      <c r="R21" s="8">
        <v>10.14</v>
      </c>
    </row>
    <row r="22" spans="2:18">
      <c r="B22" s="7" t="s">
        <v>314</v>
      </c>
      <c r="C22" s="8">
        <v>12.52</v>
      </c>
      <c r="D22" s="8">
        <v>7.23</v>
      </c>
      <c r="E22" s="8">
        <v>9.1199999999999992</v>
      </c>
      <c r="F22" s="8">
        <v>9.74</v>
      </c>
      <c r="G22" s="8">
        <v>12.11</v>
      </c>
      <c r="H22" s="8">
        <v>19.45</v>
      </c>
      <c r="I22" s="8">
        <v>19.09</v>
      </c>
      <c r="J22" s="8">
        <v>14.62</v>
      </c>
      <c r="K22" s="8">
        <v>15.67</v>
      </c>
      <c r="L22" s="8">
        <v>14.09</v>
      </c>
      <c r="M22" s="8">
        <v>15.81</v>
      </c>
      <c r="N22" s="8">
        <v>22.88</v>
      </c>
      <c r="O22" s="8">
        <v>22.71</v>
      </c>
      <c r="P22" s="8">
        <v>27.74</v>
      </c>
      <c r="Q22" s="8">
        <v>25.2</v>
      </c>
      <c r="R22" s="8">
        <v>35.58</v>
      </c>
    </row>
    <row r="23" spans="2:18">
      <c r="B23" s="7" t="s">
        <v>260</v>
      </c>
      <c r="C23" s="8">
        <v>2.56</v>
      </c>
      <c r="D23" s="8">
        <v>2.61</v>
      </c>
      <c r="E23" s="8">
        <v>3.58</v>
      </c>
      <c r="F23" s="8">
        <v>4.5599999999999996</v>
      </c>
      <c r="G23" s="8">
        <v>4.8</v>
      </c>
      <c r="H23" s="8">
        <v>5.6</v>
      </c>
      <c r="I23" s="8">
        <v>6.17</v>
      </c>
      <c r="J23" s="8">
        <v>3.8</v>
      </c>
      <c r="K23" s="8">
        <v>4.05</v>
      </c>
      <c r="L23" s="8">
        <v>3</v>
      </c>
      <c r="M23" s="8">
        <v>5.15</v>
      </c>
      <c r="N23" s="8">
        <v>6.61</v>
      </c>
      <c r="O23" s="8">
        <v>7.82</v>
      </c>
      <c r="P23" s="8">
        <v>9.26</v>
      </c>
      <c r="Q23" s="8">
        <v>7.74</v>
      </c>
      <c r="R23" s="8">
        <v>5.37</v>
      </c>
    </row>
    <row r="24" spans="2:18">
      <c r="B24" s="7" t="s">
        <v>323</v>
      </c>
      <c r="C24" s="8">
        <v>0.75</v>
      </c>
      <c r="D24" s="8">
        <v>0.82</v>
      </c>
      <c r="E24" s="8">
        <v>0.86</v>
      </c>
      <c r="F24" s="8">
        <v>0.88</v>
      </c>
      <c r="G24" s="8">
        <v>1.1200000000000001</v>
      </c>
      <c r="H24" s="8">
        <v>1.19</v>
      </c>
      <c r="I24" s="8">
        <v>1.18</v>
      </c>
      <c r="J24" s="8">
        <v>0.94</v>
      </c>
      <c r="K24" s="8">
        <v>1.4</v>
      </c>
      <c r="L24" s="8">
        <v>0.9</v>
      </c>
      <c r="M24" s="8">
        <v>1.41</v>
      </c>
      <c r="N24" s="8">
        <v>1.81</v>
      </c>
      <c r="O24" s="8">
        <v>1.78</v>
      </c>
      <c r="P24" s="8">
        <v>2.46</v>
      </c>
      <c r="Q24" s="8">
        <v>3.12</v>
      </c>
      <c r="R24" s="8">
        <v>3.1</v>
      </c>
    </row>
    <row r="25" spans="2:18">
      <c r="B25" s="7" t="s">
        <v>261</v>
      </c>
      <c r="C25" s="8">
        <v>3.91</v>
      </c>
      <c r="D25" s="8">
        <v>3.44</v>
      </c>
      <c r="E25" s="8">
        <v>3.83</v>
      </c>
      <c r="F25" s="8">
        <v>4.3600000000000003</v>
      </c>
      <c r="G25" s="8">
        <v>4.46</v>
      </c>
      <c r="H25" s="8">
        <v>4.3499999999999996</v>
      </c>
      <c r="I25" s="8">
        <v>6.8</v>
      </c>
      <c r="J25" s="8">
        <v>21.98</v>
      </c>
      <c r="K25" s="8">
        <v>5.36</v>
      </c>
      <c r="L25" s="8">
        <v>3.08</v>
      </c>
      <c r="M25" s="8">
        <v>6.01</v>
      </c>
      <c r="N25" s="8">
        <v>7.36</v>
      </c>
      <c r="O25" s="8">
        <v>8.48</v>
      </c>
      <c r="P25" s="8">
        <v>8.8800000000000008</v>
      </c>
      <c r="Q25" s="8">
        <v>5.46</v>
      </c>
      <c r="R25" s="8">
        <v>7.03</v>
      </c>
    </row>
    <row r="26" spans="2:18">
      <c r="B26" s="7" t="s">
        <v>281</v>
      </c>
      <c r="C26" s="8">
        <v>183.68</v>
      </c>
      <c r="D26" s="8">
        <v>181.89</v>
      </c>
      <c r="E26" s="8">
        <v>196.13</v>
      </c>
      <c r="F26" s="8">
        <v>251.15</v>
      </c>
      <c r="G26" s="8">
        <v>212.4</v>
      </c>
      <c r="H26" s="8">
        <v>202.38</v>
      </c>
      <c r="I26" s="8">
        <v>269.62</v>
      </c>
      <c r="J26" s="8">
        <v>179.92</v>
      </c>
      <c r="K26" s="8">
        <v>192.87</v>
      </c>
      <c r="L26" s="8">
        <v>169.03</v>
      </c>
      <c r="M26" s="8">
        <v>215.47</v>
      </c>
      <c r="N26" s="8">
        <v>279.97000000000003</v>
      </c>
      <c r="O26" s="8">
        <v>301.61</v>
      </c>
      <c r="P26" s="8">
        <v>342.83</v>
      </c>
      <c r="Q26" s="8">
        <v>310.31</v>
      </c>
      <c r="R26" s="8">
        <v>291.56</v>
      </c>
    </row>
    <row r="27" spans="2:18">
      <c r="B27" s="7" t="s">
        <v>282</v>
      </c>
      <c r="C27" s="8">
        <v>422.29</v>
      </c>
      <c r="D27" s="8">
        <v>368.26</v>
      </c>
      <c r="E27" s="8">
        <v>429.19</v>
      </c>
      <c r="F27" s="8">
        <v>483.29</v>
      </c>
      <c r="G27" s="8">
        <v>464.36</v>
      </c>
      <c r="H27" s="8">
        <v>469.03</v>
      </c>
      <c r="I27" s="8">
        <v>589.29999999999995</v>
      </c>
      <c r="J27" s="8">
        <v>377.51</v>
      </c>
      <c r="K27" s="8">
        <v>437.29</v>
      </c>
      <c r="L27" s="8">
        <v>292.95999999999998</v>
      </c>
      <c r="M27" s="8">
        <v>309.10000000000002</v>
      </c>
      <c r="N27" s="8">
        <v>357.87</v>
      </c>
      <c r="O27" s="8">
        <v>344.57</v>
      </c>
      <c r="P27" s="8">
        <v>390.04</v>
      </c>
      <c r="Q27" s="8">
        <v>348.52</v>
      </c>
      <c r="R27" s="8">
        <v>349.01</v>
      </c>
    </row>
    <row r="28" spans="2:18">
      <c r="B28" s="7" t="s">
        <v>287</v>
      </c>
      <c r="C28" s="8">
        <v>44.92</v>
      </c>
      <c r="D28" s="8">
        <v>36.39</v>
      </c>
      <c r="E28" s="8">
        <v>42.2</v>
      </c>
      <c r="F28" s="8">
        <v>48.91</v>
      </c>
      <c r="G28" s="8">
        <v>39.26</v>
      </c>
      <c r="H28" s="8">
        <v>39.86</v>
      </c>
      <c r="I28" s="8">
        <v>63.23</v>
      </c>
      <c r="J28" s="8">
        <v>40.200000000000003</v>
      </c>
      <c r="K28" s="8">
        <v>43.77</v>
      </c>
      <c r="L28" s="8">
        <v>50</v>
      </c>
      <c r="M28" s="8">
        <v>57.82</v>
      </c>
      <c r="N28" s="8">
        <v>68.77</v>
      </c>
      <c r="O28" s="8">
        <v>62.38</v>
      </c>
      <c r="P28" s="8">
        <v>69.67</v>
      </c>
      <c r="Q28" s="8">
        <v>67.66</v>
      </c>
      <c r="R28" s="8">
        <v>66.34</v>
      </c>
    </row>
    <row r="29" spans="2:18">
      <c r="B29" s="7" t="s">
        <v>324</v>
      </c>
      <c r="C29" s="8">
        <v>3.43</v>
      </c>
      <c r="D29" s="8">
        <v>4.5</v>
      </c>
      <c r="E29" s="8">
        <v>5.35</v>
      </c>
      <c r="F29" s="8">
        <v>4.87</v>
      </c>
      <c r="G29" s="8">
        <v>4.9800000000000004</v>
      </c>
      <c r="H29" s="8">
        <v>7.56</v>
      </c>
      <c r="I29" s="8">
        <v>6.99</v>
      </c>
      <c r="J29" s="8">
        <v>5.31</v>
      </c>
      <c r="K29" s="8">
        <v>6.29</v>
      </c>
      <c r="L29" s="8">
        <v>6.07</v>
      </c>
      <c r="M29" s="8">
        <v>7.87</v>
      </c>
      <c r="N29" s="8">
        <v>11.69</v>
      </c>
      <c r="O29" s="8">
        <v>8.0299999999999994</v>
      </c>
      <c r="P29" s="8">
        <v>12.15</v>
      </c>
      <c r="Q29" s="8">
        <v>7.24</v>
      </c>
      <c r="R29" s="8">
        <v>8.1</v>
      </c>
    </row>
    <row r="30" spans="2:18">
      <c r="B30" s="7" t="s">
        <v>276</v>
      </c>
      <c r="C30" s="8">
        <v>11.29</v>
      </c>
      <c r="D30" s="8">
        <v>10.64</v>
      </c>
      <c r="E30" s="8">
        <v>16.72</v>
      </c>
      <c r="F30" s="8">
        <v>19.04</v>
      </c>
      <c r="G30" s="8">
        <v>24.91</v>
      </c>
      <c r="H30" s="8">
        <v>22.72</v>
      </c>
      <c r="I30" s="8">
        <v>16</v>
      </c>
      <c r="J30" s="8">
        <v>15.51</v>
      </c>
      <c r="K30" s="8">
        <v>13.23</v>
      </c>
      <c r="L30" s="8">
        <v>11.22</v>
      </c>
      <c r="M30" s="8">
        <v>12.15</v>
      </c>
      <c r="N30" s="8">
        <v>15.16</v>
      </c>
      <c r="O30" s="8">
        <v>13.05</v>
      </c>
      <c r="P30" s="8">
        <v>16.329999999999998</v>
      </c>
      <c r="Q30" s="8">
        <v>18.7</v>
      </c>
      <c r="R30" s="8">
        <v>21.24</v>
      </c>
    </row>
    <row r="31" spans="2:18">
      <c r="B31" s="7" t="s">
        <v>279</v>
      </c>
      <c r="C31" s="8">
        <v>216.92</v>
      </c>
      <c r="D31" s="8">
        <v>190.09</v>
      </c>
      <c r="E31" s="8">
        <v>184.83</v>
      </c>
      <c r="F31" s="8">
        <v>187.49</v>
      </c>
      <c r="G31" s="8">
        <v>163.82</v>
      </c>
      <c r="H31" s="8">
        <v>145.25</v>
      </c>
      <c r="I31" s="8">
        <v>172.23</v>
      </c>
      <c r="J31" s="8">
        <v>121.43</v>
      </c>
      <c r="K31" s="8">
        <v>144.96</v>
      </c>
      <c r="L31" s="8">
        <v>85</v>
      </c>
      <c r="M31" s="8">
        <v>104.24</v>
      </c>
      <c r="N31" s="8">
        <v>144.46</v>
      </c>
      <c r="O31" s="8">
        <v>167.1</v>
      </c>
      <c r="P31" s="8">
        <v>166.15</v>
      </c>
      <c r="Q31" s="8">
        <v>163.44999999999999</v>
      </c>
      <c r="R31" s="8">
        <v>149.88999999999999</v>
      </c>
    </row>
    <row r="32" spans="2:18">
      <c r="B32" s="7" t="s">
        <v>325</v>
      </c>
      <c r="C32" s="8">
        <v>2.27</v>
      </c>
      <c r="D32" s="8">
        <v>1.58</v>
      </c>
      <c r="E32" s="8">
        <v>1.46</v>
      </c>
      <c r="F32" s="8">
        <v>1.42</v>
      </c>
      <c r="G32" s="8">
        <v>1.98</v>
      </c>
      <c r="H32" s="8">
        <v>2.08</v>
      </c>
      <c r="I32" s="8">
        <v>1.98</v>
      </c>
      <c r="J32" s="8">
        <v>2.36</v>
      </c>
      <c r="K32" s="8">
        <v>3.31</v>
      </c>
      <c r="L32" s="8">
        <v>2.4</v>
      </c>
      <c r="M32" s="8">
        <v>2.82</v>
      </c>
      <c r="N32" s="8">
        <v>3.96</v>
      </c>
      <c r="O32" s="8">
        <v>3.1</v>
      </c>
      <c r="P32" s="8">
        <v>3.6</v>
      </c>
      <c r="Q32" s="8">
        <v>5.84</v>
      </c>
      <c r="R32" s="8">
        <v>4.12</v>
      </c>
    </row>
    <row r="33" spans="2:18">
      <c r="B33" s="7" t="s">
        <v>326</v>
      </c>
      <c r="C33" s="8">
        <v>1.05</v>
      </c>
      <c r="D33" s="8">
        <v>1</v>
      </c>
      <c r="E33" s="8">
        <v>0.87</v>
      </c>
      <c r="F33" s="8">
        <v>0.9</v>
      </c>
      <c r="G33" s="8">
        <v>0.81</v>
      </c>
      <c r="H33" s="8">
        <v>1.51</v>
      </c>
      <c r="I33" s="8">
        <v>2.04</v>
      </c>
      <c r="J33" s="8">
        <v>1.66</v>
      </c>
      <c r="K33" s="8">
        <v>1.71</v>
      </c>
      <c r="L33" s="8">
        <v>1.24</v>
      </c>
      <c r="M33" s="8">
        <v>1.87</v>
      </c>
      <c r="N33" s="8">
        <v>2.56</v>
      </c>
      <c r="O33" s="8">
        <v>2.42</v>
      </c>
      <c r="P33" s="8">
        <v>2.48</v>
      </c>
      <c r="Q33" s="8">
        <v>2.29</v>
      </c>
      <c r="R33" s="8">
        <v>2.19</v>
      </c>
    </row>
    <row r="34" spans="2:18">
      <c r="B34" s="7" t="s">
        <v>332</v>
      </c>
      <c r="C34" s="8">
        <v>1.75</v>
      </c>
      <c r="D34" s="8">
        <v>2.23</v>
      </c>
      <c r="E34" s="8">
        <v>1.32</v>
      </c>
      <c r="F34" s="8">
        <v>1.9</v>
      </c>
      <c r="G34" s="8">
        <v>2.97</v>
      </c>
      <c r="H34" s="8">
        <v>3.83</v>
      </c>
      <c r="I34" s="8">
        <v>6.77</v>
      </c>
      <c r="J34" s="8">
        <v>3.4</v>
      </c>
      <c r="K34" s="8">
        <v>4</v>
      </c>
      <c r="L34" s="8">
        <v>4.12</v>
      </c>
      <c r="M34" s="8">
        <v>4.0999999999999996</v>
      </c>
      <c r="N34" s="8">
        <v>3.65</v>
      </c>
      <c r="O34" s="8">
        <v>3.43</v>
      </c>
      <c r="P34" s="8">
        <v>3.47</v>
      </c>
      <c r="Q34" s="8">
        <v>5.2</v>
      </c>
      <c r="R34" s="8">
        <v>4.55</v>
      </c>
    </row>
    <row r="35" spans="2:18">
      <c r="B35" s="7" t="s">
        <v>327</v>
      </c>
      <c r="C35" s="8">
        <v>1.63</v>
      </c>
      <c r="D35" s="8">
        <v>1.58</v>
      </c>
      <c r="E35" s="8">
        <v>1.92</v>
      </c>
      <c r="F35" s="8">
        <v>1.64</v>
      </c>
      <c r="G35" s="8">
        <v>1.64</v>
      </c>
      <c r="H35" s="8">
        <v>3.4</v>
      </c>
      <c r="I35" s="8">
        <v>1.88</v>
      </c>
      <c r="J35" s="8">
        <v>0.75</v>
      </c>
      <c r="K35" s="8">
        <v>1.48</v>
      </c>
      <c r="L35" s="8">
        <v>1.44</v>
      </c>
      <c r="M35" s="8">
        <v>2.35</v>
      </c>
      <c r="N35" s="8">
        <v>2.96</v>
      </c>
      <c r="O35" s="8">
        <v>3.09</v>
      </c>
      <c r="P35" s="8">
        <v>4.76</v>
      </c>
      <c r="Q35" s="8">
        <v>4.74</v>
      </c>
      <c r="R35" s="8">
        <v>5.45</v>
      </c>
    </row>
    <row r="36" spans="2:18">
      <c r="B36" s="7" t="s">
        <v>269</v>
      </c>
      <c r="C36" s="8">
        <v>48.76</v>
      </c>
      <c r="D36" s="8">
        <v>34.6</v>
      </c>
      <c r="E36" s="8">
        <v>31.6</v>
      </c>
      <c r="F36" s="8">
        <v>34.130000000000003</v>
      </c>
      <c r="G36" s="8">
        <v>30.95</v>
      </c>
      <c r="H36" s="8">
        <v>31.27</v>
      </c>
      <c r="I36" s="8">
        <v>52.81</v>
      </c>
      <c r="J36" s="8">
        <v>43.75</v>
      </c>
      <c r="K36" s="8">
        <v>50.34</v>
      </c>
      <c r="L36" s="8">
        <v>35.92</v>
      </c>
      <c r="M36" s="8">
        <v>58.46</v>
      </c>
      <c r="N36" s="8">
        <v>53.97</v>
      </c>
      <c r="O36" s="8">
        <v>63.44</v>
      </c>
      <c r="P36" s="8">
        <v>52.04</v>
      </c>
      <c r="Q36" s="8">
        <v>64.34</v>
      </c>
      <c r="R36" s="8">
        <v>55.45</v>
      </c>
    </row>
    <row r="37" spans="2:18">
      <c r="B37" s="7" t="s">
        <v>258</v>
      </c>
      <c r="C37" s="8">
        <v>11.24</v>
      </c>
      <c r="D37" s="8">
        <v>9.83</v>
      </c>
      <c r="E37" s="8">
        <v>9.08</v>
      </c>
      <c r="F37" s="8">
        <v>9.23</v>
      </c>
      <c r="G37" s="8">
        <v>11.81</v>
      </c>
      <c r="H37" s="8">
        <v>11.64</v>
      </c>
      <c r="I37" s="8">
        <v>15.98</v>
      </c>
      <c r="J37" s="8">
        <v>10.7</v>
      </c>
      <c r="K37" s="8">
        <v>10.47</v>
      </c>
      <c r="L37" s="8">
        <v>8.2100000000000009</v>
      </c>
      <c r="M37" s="8">
        <v>9.77</v>
      </c>
      <c r="N37" s="8">
        <v>18.73</v>
      </c>
      <c r="O37" s="8">
        <v>17.010000000000002</v>
      </c>
      <c r="P37" s="8">
        <v>20.22</v>
      </c>
      <c r="Q37" s="8">
        <v>24.28</v>
      </c>
      <c r="R37" s="8">
        <v>33.89</v>
      </c>
    </row>
    <row r="38" spans="2:18">
      <c r="B38" s="7" t="s">
        <v>285</v>
      </c>
      <c r="C38" s="8">
        <v>46.02</v>
      </c>
      <c r="D38" s="8">
        <v>40.76</v>
      </c>
      <c r="E38" s="8">
        <v>48.95</v>
      </c>
      <c r="F38" s="8">
        <v>51.78</v>
      </c>
      <c r="G38" s="8">
        <v>53.24</v>
      </c>
      <c r="H38" s="8">
        <v>53.44</v>
      </c>
      <c r="I38" s="8">
        <v>65.38</v>
      </c>
      <c r="J38" s="8">
        <v>46.56</v>
      </c>
      <c r="K38" s="8">
        <v>44.9</v>
      </c>
      <c r="L38" s="8">
        <v>41.2</v>
      </c>
      <c r="M38" s="8">
        <v>45.64</v>
      </c>
      <c r="N38" s="8">
        <v>61.14</v>
      </c>
      <c r="O38" s="8">
        <v>66.47</v>
      </c>
      <c r="P38" s="8">
        <v>69.92</v>
      </c>
      <c r="Q38" s="8">
        <v>61.09</v>
      </c>
      <c r="R38" s="8">
        <v>49.08</v>
      </c>
    </row>
    <row r="39" spans="2:18">
      <c r="B39" s="7" t="s">
        <v>328</v>
      </c>
      <c r="C39" s="8">
        <v>2.7</v>
      </c>
      <c r="D39" s="8">
        <v>2.4900000000000002</v>
      </c>
      <c r="E39" s="8">
        <v>2.4300000000000002</v>
      </c>
      <c r="F39" s="8">
        <v>2.94</v>
      </c>
      <c r="G39" s="8">
        <v>4.97</v>
      </c>
      <c r="H39" s="8">
        <v>4.0199999999999996</v>
      </c>
      <c r="I39" s="8">
        <v>5.1100000000000003</v>
      </c>
      <c r="J39" s="8">
        <v>5.3</v>
      </c>
      <c r="K39" s="8">
        <v>5.74</v>
      </c>
      <c r="L39" s="8">
        <v>4.8499999999999996</v>
      </c>
      <c r="M39" s="8">
        <v>6.08</v>
      </c>
      <c r="N39" s="8">
        <v>8.23</v>
      </c>
      <c r="O39" s="8">
        <v>9.6999999999999993</v>
      </c>
      <c r="P39" s="8">
        <v>9.14</v>
      </c>
      <c r="Q39" s="8">
        <v>9.3000000000000007</v>
      </c>
      <c r="R39" s="8">
        <v>10.89</v>
      </c>
    </row>
    <row r="40" spans="2:18">
      <c r="B40" s="7" t="s">
        <v>329</v>
      </c>
      <c r="C40" s="8">
        <v>2.15</v>
      </c>
      <c r="D40" s="8">
        <v>2.1</v>
      </c>
      <c r="E40" s="8">
        <v>2.09</v>
      </c>
      <c r="F40" s="8">
        <v>2.15</v>
      </c>
      <c r="G40" s="8">
        <v>2.44</v>
      </c>
      <c r="H40" s="8">
        <v>2.34</v>
      </c>
      <c r="I40" s="8">
        <v>3.81</v>
      </c>
      <c r="J40" s="8">
        <v>2.33</v>
      </c>
      <c r="K40" s="8">
        <v>2.41</v>
      </c>
      <c r="L40" s="8">
        <v>2.16</v>
      </c>
      <c r="M40" s="8">
        <v>2.75</v>
      </c>
      <c r="N40" s="8">
        <v>3.56</v>
      </c>
      <c r="O40" s="8">
        <v>5.82</v>
      </c>
      <c r="P40" s="8">
        <v>7.36</v>
      </c>
      <c r="Q40" s="8">
        <v>5.58</v>
      </c>
      <c r="R40" s="8">
        <v>4.45</v>
      </c>
    </row>
    <row r="41" spans="2:18">
      <c r="B41" s="7" t="s">
        <v>330</v>
      </c>
      <c r="C41" s="8">
        <v>1.26</v>
      </c>
      <c r="D41" s="8">
        <v>1.04</v>
      </c>
      <c r="E41" s="8">
        <v>1.0900000000000001</v>
      </c>
      <c r="F41" s="8">
        <v>1.26</v>
      </c>
      <c r="G41" s="8">
        <v>1.31</v>
      </c>
      <c r="H41" s="8">
        <v>1.36</v>
      </c>
      <c r="I41" s="8">
        <v>1.9</v>
      </c>
      <c r="J41" s="8">
        <v>1.68</v>
      </c>
      <c r="K41" s="8">
        <v>1.64</v>
      </c>
      <c r="L41" s="8">
        <v>1.55</v>
      </c>
      <c r="M41" s="8">
        <v>1.95</v>
      </c>
      <c r="N41" s="8">
        <v>2.6</v>
      </c>
      <c r="O41" s="8">
        <v>2.2200000000000002</v>
      </c>
      <c r="P41" s="8">
        <v>1.66</v>
      </c>
      <c r="Q41" s="8">
        <v>1.89</v>
      </c>
      <c r="R41" s="8">
        <v>2.4300000000000002</v>
      </c>
    </row>
    <row r="42" spans="2:18">
      <c r="B42" s="7" t="s">
        <v>277</v>
      </c>
      <c r="C42" s="8">
        <v>97.65</v>
      </c>
      <c r="D42" s="8">
        <v>92.83</v>
      </c>
      <c r="E42" s="8">
        <v>117.28</v>
      </c>
      <c r="F42" s="8">
        <v>121.61</v>
      </c>
      <c r="G42" s="8">
        <v>142.78</v>
      </c>
      <c r="H42" s="8">
        <v>83.81</v>
      </c>
      <c r="I42" s="8">
        <v>102.28</v>
      </c>
      <c r="J42" s="8">
        <v>65.989999999999995</v>
      </c>
      <c r="K42" s="8">
        <v>70.94</v>
      </c>
      <c r="L42" s="8">
        <v>55.76</v>
      </c>
      <c r="M42" s="8">
        <v>69.930000000000007</v>
      </c>
      <c r="N42" s="8">
        <v>125.72</v>
      </c>
      <c r="O42" s="8">
        <v>128.61000000000001</v>
      </c>
      <c r="P42" s="8">
        <v>111.57</v>
      </c>
      <c r="Q42" s="8">
        <v>112.28</v>
      </c>
      <c r="R42" s="8">
        <v>107.08</v>
      </c>
    </row>
    <row r="43" spans="2:18">
      <c r="B43" s="7" t="s">
        <v>268</v>
      </c>
      <c r="C43" s="8">
        <v>10.96</v>
      </c>
      <c r="D43" s="8">
        <v>13.2</v>
      </c>
      <c r="E43" s="8">
        <v>15.07</v>
      </c>
      <c r="F43" s="8">
        <v>19.16</v>
      </c>
      <c r="G43" s="8">
        <v>16.43</v>
      </c>
      <c r="H43" s="8">
        <v>25.14</v>
      </c>
      <c r="I43" s="8">
        <v>41.68</v>
      </c>
      <c r="J43" s="8">
        <v>14.92</v>
      </c>
      <c r="K43" s="8">
        <v>14.2</v>
      </c>
      <c r="L43" s="8">
        <v>11.3</v>
      </c>
      <c r="M43" s="8">
        <v>14.56</v>
      </c>
      <c r="N43" s="8">
        <v>18.5</v>
      </c>
      <c r="O43" s="8">
        <v>16.87</v>
      </c>
      <c r="P43" s="8">
        <v>35.58</v>
      </c>
      <c r="Q43" s="8">
        <v>22.18</v>
      </c>
      <c r="R43" s="8">
        <v>16.920000000000002</v>
      </c>
    </row>
    <row r="44" spans="2:18">
      <c r="B44" s="7" t="s">
        <v>331</v>
      </c>
      <c r="C44" s="8">
        <v>181.28</v>
      </c>
      <c r="D44" s="8">
        <v>161.44</v>
      </c>
      <c r="E44" s="8">
        <v>183.21</v>
      </c>
      <c r="F44" s="8">
        <v>187.82</v>
      </c>
      <c r="G44" s="8">
        <v>224.86</v>
      </c>
      <c r="H44" s="8">
        <v>235</v>
      </c>
      <c r="I44" s="8">
        <v>308.3</v>
      </c>
      <c r="J44" s="8">
        <v>177.46</v>
      </c>
      <c r="K44" s="8">
        <v>174.69</v>
      </c>
      <c r="L44" s="8">
        <v>136.91</v>
      </c>
      <c r="M44" s="8">
        <v>148.34</v>
      </c>
      <c r="N44" s="8">
        <v>177.13</v>
      </c>
      <c r="O44" s="8">
        <v>177.98</v>
      </c>
      <c r="P44" s="8">
        <v>239.42</v>
      </c>
      <c r="Q44" s="8">
        <v>236.18</v>
      </c>
      <c r="R44" s="8">
        <v>230.17</v>
      </c>
    </row>
    <row r="45" spans="2:18">
      <c r="B45" s="6" t="s">
        <v>194</v>
      </c>
    </row>
    <row r="46" spans="2:18">
      <c r="B46" s="7" t="s">
        <v>14</v>
      </c>
      <c r="C46" s="8">
        <v>26.96</v>
      </c>
      <c r="D46" s="8">
        <v>28.75</v>
      </c>
      <c r="E46" s="8">
        <v>31.87</v>
      </c>
      <c r="F46" s="8">
        <v>38.229999999999997</v>
      </c>
      <c r="G46" s="8">
        <v>46.24</v>
      </c>
      <c r="H46" s="8">
        <v>47.93</v>
      </c>
      <c r="I46" s="8">
        <v>52.06</v>
      </c>
      <c r="J46" s="8">
        <v>41.09</v>
      </c>
      <c r="K46" s="8">
        <v>66.53</v>
      </c>
      <c r="L46" s="8">
        <v>44.24</v>
      </c>
      <c r="M46" s="8">
        <v>55.17</v>
      </c>
      <c r="N46" s="8">
        <v>72.209999999999994</v>
      </c>
      <c r="O46" s="8">
        <v>75.33</v>
      </c>
      <c r="P46" s="8">
        <v>89.38</v>
      </c>
      <c r="Q46" s="8">
        <v>81.05</v>
      </c>
      <c r="R46" s="8">
        <v>83.07</v>
      </c>
    </row>
    <row r="47" spans="2:18">
      <c r="B47" s="7" t="s">
        <v>29</v>
      </c>
      <c r="C47" s="8">
        <v>132.12</v>
      </c>
      <c r="D47" s="8">
        <v>103.85</v>
      </c>
      <c r="E47" s="8">
        <v>95.43</v>
      </c>
      <c r="F47" s="8">
        <v>96.13</v>
      </c>
      <c r="G47" s="8">
        <v>107.14</v>
      </c>
      <c r="H47" s="8">
        <v>99.71</v>
      </c>
      <c r="I47" s="8">
        <v>120.28</v>
      </c>
      <c r="J47" s="8">
        <v>102.36</v>
      </c>
      <c r="K47" s="8">
        <v>73.37</v>
      </c>
      <c r="L47" s="8">
        <v>87.8</v>
      </c>
      <c r="M47" s="8">
        <v>119.48</v>
      </c>
      <c r="N47" s="8">
        <v>134.38</v>
      </c>
      <c r="O47" s="8">
        <v>134.77000000000001</v>
      </c>
      <c r="P47" s="8">
        <v>144.38</v>
      </c>
      <c r="Q47" s="8">
        <v>146.69999999999999</v>
      </c>
      <c r="R47" s="8">
        <v>101.09</v>
      </c>
    </row>
    <row r="48" spans="2:18">
      <c r="B48" s="7" t="s">
        <v>195</v>
      </c>
      <c r="C48" s="8">
        <v>30.65</v>
      </c>
      <c r="D48" s="8">
        <v>27.84</v>
      </c>
      <c r="E48" s="8">
        <v>28.1</v>
      </c>
      <c r="F48" s="8">
        <v>28.12</v>
      </c>
      <c r="G48" s="8">
        <v>37.54</v>
      </c>
      <c r="H48" s="8">
        <v>39.35</v>
      </c>
      <c r="I48" s="8">
        <v>47.37</v>
      </c>
      <c r="J48" s="8">
        <v>41.92</v>
      </c>
      <c r="K48" s="8">
        <v>40.51</v>
      </c>
      <c r="L48" s="8">
        <v>38.770000000000003</v>
      </c>
      <c r="M48" s="8">
        <v>41.47</v>
      </c>
      <c r="N48" s="8">
        <v>61.33</v>
      </c>
      <c r="O48" s="8">
        <v>58.12</v>
      </c>
      <c r="P48" s="8">
        <v>80.33</v>
      </c>
      <c r="Q48" s="8">
        <v>55.73</v>
      </c>
      <c r="R48" s="8">
        <v>45.45</v>
      </c>
    </row>
    <row r="49" spans="2:18">
      <c r="B49" s="7" t="s">
        <v>8</v>
      </c>
      <c r="C49" s="8">
        <v>90.48</v>
      </c>
      <c r="D49" s="8">
        <v>77.819999999999993</v>
      </c>
      <c r="E49" s="8">
        <v>125.85</v>
      </c>
      <c r="F49" s="8">
        <v>190.04</v>
      </c>
      <c r="G49" s="8">
        <v>226.02</v>
      </c>
      <c r="H49" s="8">
        <v>244.69</v>
      </c>
      <c r="I49" s="8">
        <v>498.19</v>
      </c>
      <c r="J49" s="8">
        <v>322.99</v>
      </c>
      <c r="K49" s="8">
        <v>422.11</v>
      </c>
      <c r="L49" s="8">
        <v>422.46</v>
      </c>
      <c r="M49" s="8">
        <v>559.78</v>
      </c>
      <c r="N49" s="8">
        <v>985.07</v>
      </c>
      <c r="O49" s="8">
        <v>1036.95</v>
      </c>
      <c r="P49" s="8">
        <v>1391.19</v>
      </c>
      <c r="Q49" s="8">
        <v>1737.6</v>
      </c>
      <c r="R49" s="8">
        <v>1938.56</v>
      </c>
    </row>
    <row r="50" spans="2:18">
      <c r="B50" s="7" t="s">
        <v>36</v>
      </c>
      <c r="C50" s="8">
        <v>39.54</v>
      </c>
      <c r="D50" s="8">
        <v>29.06</v>
      </c>
      <c r="E50" s="8">
        <v>25.93</v>
      </c>
      <c r="F50" s="8">
        <v>30.45</v>
      </c>
      <c r="G50" s="8">
        <v>43.96</v>
      </c>
      <c r="H50" s="8">
        <v>50.81</v>
      </c>
      <c r="I50" s="8">
        <v>95.83</v>
      </c>
      <c r="J50" s="8">
        <v>59.04</v>
      </c>
      <c r="K50" s="8">
        <v>72.12</v>
      </c>
      <c r="L50" s="8">
        <v>50.28</v>
      </c>
      <c r="M50" s="8">
        <v>55.61</v>
      </c>
      <c r="N50" s="8">
        <v>35.92</v>
      </c>
      <c r="O50" s="8">
        <v>35.89</v>
      </c>
      <c r="P50" s="8">
        <v>36.15</v>
      </c>
      <c r="Q50" s="8">
        <v>41.05</v>
      </c>
      <c r="R50" s="8">
        <v>33.74</v>
      </c>
    </row>
    <row r="51" spans="2:18">
      <c r="B51" s="7" t="s">
        <v>10</v>
      </c>
      <c r="C51" s="8">
        <v>52.36</v>
      </c>
      <c r="D51" s="8">
        <v>47.66</v>
      </c>
      <c r="E51" s="8">
        <v>44.87</v>
      </c>
      <c r="F51" s="8">
        <v>119.4</v>
      </c>
      <c r="G51" s="8">
        <v>111.87</v>
      </c>
      <c r="H51" s="8">
        <v>107.73</v>
      </c>
      <c r="I51" s="8">
        <v>147.22999999999999</v>
      </c>
      <c r="J51" s="8">
        <v>131.47</v>
      </c>
      <c r="K51" s="8">
        <v>127.58</v>
      </c>
      <c r="L51" s="8">
        <v>139.38</v>
      </c>
      <c r="M51" s="8">
        <v>183.76</v>
      </c>
      <c r="N51" s="8">
        <v>90.24</v>
      </c>
      <c r="O51" s="8">
        <v>81.73</v>
      </c>
      <c r="P51" s="8">
        <v>88.33</v>
      </c>
      <c r="Q51" s="8">
        <v>97.55</v>
      </c>
      <c r="R51" s="8">
        <v>82.71</v>
      </c>
    </row>
    <row r="52" spans="2:18">
      <c r="B52" s="7" t="s">
        <v>25</v>
      </c>
      <c r="C52" s="8">
        <v>55.24</v>
      </c>
      <c r="D52" s="8">
        <v>46.68</v>
      </c>
      <c r="E52" s="8">
        <v>44.87</v>
      </c>
      <c r="F52" s="8">
        <v>50.35</v>
      </c>
      <c r="G52" s="8">
        <v>71.959999999999994</v>
      </c>
      <c r="H52" s="8">
        <v>82.22</v>
      </c>
      <c r="I52" s="8">
        <v>117.83</v>
      </c>
      <c r="J52" s="8">
        <v>127.14</v>
      </c>
      <c r="K52" s="8">
        <v>138.29</v>
      </c>
      <c r="L52" s="8">
        <v>116.46</v>
      </c>
      <c r="M52" s="8">
        <v>158.57</v>
      </c>
      <c r="N52" s="8">
        <v>240.76</v>
      </c>
      <c r="O52" s="8">
        <v>219.48</v>
      </c>
      <c r="P52" s="8">
        <v>295.81</v>
      </c>
      <c r="Q52" s="8">
        <v>267.36</v>
      </c>
      <c r="R52" s="8">
        <v>193.11</v>
      </c>
    </row>
    <row r="53" spans="2:18">
      <c r="B53" s="7" t="s">
        <v>22</v>
      </c>
      <c r="C53" s="8">
        <v>10.57</v>
      </c>
      <c r="D53" s="8">
        <v>12.28</v>
      </c>
      <c r="E53" s="8">
        <v>20.61</v>
      </c>
      <c r="F53" s="8">
        <v>19.95</v>
      </c>
      <c r="G53" s="8">
        <v>15.24</v>
      </c>
      <c r="H53" s="8">
        <v>20.28</v>
      </c>
      <c r="I53" s="8">
        <v>40.08</v>
      </c>
      <c r="J53" s="8">
        <v>24.54</v>
      </c>
      <c r="K53" s="8">
        <v>25.22</v>
      </c>
      <c r="L53" s="8">
        <v>26.35</v>
      </c>
      <c r="M53" s="8">
        <v>38.56</v>
      </c>
      <c r="N53" s="8">
        <v>35.92</v>
      </c>
      <c r="O53" s="8">
        <v>50.14</v>
      </c>
      <c r="P53" s="8">
        <v>94.05</v>
      </c>
      <c r="Q53" s="8">
        <v>110.36</v>
      </c>
      <c r="R53" s="8">
        <v>71.91</v>
      </c>
    </row>
    <row r="54" spans="2:18">
      <c r="B54" s="7" t="s">
        <v>196</v>
      </c>
      <c r="C54" s="8">
        <v>818.24</v>
      </c>
      <c r="D54" s="8">
        <v>984.44</v>
      </c>
      <c r="E54" s="8">
        <v>928.98</v>
      </c>
      <c r="F54" s="8">
        <v>1024.3599999999999</v>
      </c>
      <c r="G54" s="8">
        <v>1159.03</v>
      </c>
      <c r="H54" s="8">
        <v>1138.1500000000001</v>
      </c>
      <c r="I54" s="8">
        <v>1530.45</v>
      </c>
      <c r="J54" s="8">
        <v>1550.91</v>
      </c>
      <c r="K54" s="8">
        <v>1554.54</v>
      </c>
      <c r="L54" s="8">
        <v>1427.51</v>
      </c>
      <c r="M54" s="8">
        <v>1267.1300000000001</v>
      </c>
      <c r="N54" s="8">
        <v>1399.67</v>
      </c>
      <c r="O54" s="8">
        <v>1407.52</v>
      </c>
      <c r="P54" s="8">
        <v>1411.09</v>
      </c>
      <c r="Q54" s="8">
        <v>1246.49</v>
      </c>
      <c r="R54" s="8">
        <v>950.32</v>
      </c>
    </row>
    <row r="55" spans="2:18">
      <c r="B55" s="6" t="s">
        <v>712</v>
      </c>
      <c r="C55" s="6">
        <f>C13-C44</f>
        <v>1234.8900000000001</v>
      </c>
      <c r="D55" s="6">
        <f>D13-D44</f>
        <v>1113.9299999999998</v>
      </c>
      <c r="E55" s="6">
        <f t="shared" ref="E55:R55" si="1">E13-E44</f>
        <v>1238.7</v>
      </c>
      <c r="F55" s="6">
        <f t="shared" si="1"/>
        <v>1383.51</v>
      </c>
      <c r="G55" s="6">
        <f t="shared" si="1"/>
        <v>1329.56</v>
      </c>
      <c r="H55" s="6">
        <f t="shared" si="1"/>
        <v>1253.1300000000001</v>
      </c>
      <c r="I55" s="6">
        <f t="shared" si="1"/>
        <v>1608.5800000000002</v>
      </c>
      <c r="J55" s="6">
        <f t="shared" si="1"/>
        <v>1084.92</v>
      </c>
      <c r="K55" s="6">
        <f t="shared" si="1"/>
        <v>1205.52</v>
      </c>
      <c r="L55" s="6">
        <f t="shared" si="1"/>
        <v>897.98000000000013</v>
      </c>
      <c r="M55" s="6">
        <f t="shared" si="1"/>
        <v>1057.49</v>
      </c>
      <c r="N55" s="6">
        <f t="shared" si="1"/>
        <v>1368.1799999999998</v>
      </c>
      <c r="O55" s="6">
        <f t="shared" si="1"/>
        <v>1390.35</v>
      </c>
      <c r="P55" s="6">
        <f t="shared" si="1"/>
        <v>1500.58</v>
      </c>
      <c r="Q55" s="6">
        <f t="shared" si="1"/>
        <v>1401.85</v>
      </c>
      <c r="R55" s="6">
        <f t="shared" si="1"/>
        <v>1372.75</v>
      </c>
    </row>
  </sheetData>
  <mergeCells count="1">
    <mergeCell ref="B5:E5"/>
  </mergeCells>
  <hyperlinks>
    <hyperlink ref="C3" r:id="rId1" xr:uid="{A48977EF-8D7D-49ED-8530-59BE21A1100C}"/>
  </hyperlinks>
  <pageMargins left="0.7" right="0.7" top="0.78740157499999996" bottom="0.78740157499999996"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5037-0010-43CB-974A-DCACF38A72AD}">
  <dimension ref="B2:I39"/>
  <sheetViews>
    <sheetView topLeftCell="A4" workbookViewId="0">
      <selection activeCell="C16" sqref="C16"/>
    </sheetView>
  </sheetViews>
  <sheetFormatPr baseColWidth="10" defaultRowHeight="14.5"/>
  <cols>
    <col min="1" max="1" width="4.453125" customWidth="1"/>
    <col min="9" max="9" width="12.90625" bestFit="1" customWidth="1"/>
  </cols>
  <sheetData>
    <row r="2" spans="2:8" ht="21">
      <c r="B2" s="189" t="s">
        <v>634</v>
      </c>
    </row>
    <row r="3" spans="2:8">
      <c r="B3" t="s">
        <v>629</v>
      </c>
      <c r="C3" s="199" t="s">
        <v>635</v>
      </c>
    </row>
    <row r="5" spans="2:8">
      <c r="B5" s="9" t="s">
        <v>205</v>
      </c>
    </row>
    <row r="6" spans="2:8" ht="40">
      <c r="B6" s="116"/>
      <c r="C6" s="239" t="s">
        <v>202</v>
      </c>
      <c r="D6" s="239" t="s">
        <v>203</v>
      </c>
      <c r="E6" s="239" t="s">
        <v>204</v>
      </c>
      <c r="F6" s="239" t="s">
        <v>647</v>
      </c>
      <c r="G6" s="239" t="s">
        <v>203</v>
      </c>
      <c r="H6" s="239" t="s">
        <v>204</v>
      </c>
    </row>
    <row r="7" spans="2:8">
      <c r="B7" s="10" t="s">
        <v>283</v>
      </c>
      <c r="C7" s="10">
        <v>2.0099999999999998</v>
      </c>
      <c r="D7" s="11">
        <v>4.3900000000000002E-2</v>
      </c>
      <c r="E7" s="11">
        <v>5.0000000000000001E-3</v>
      </c>
      <c r="F7" s="10">
        <v>2.57</v>
      </c>
      <c r="G7" s="11">
        <v>5.5399999999999998E-2</v>
      </c>
      <c r="H7" s="11">
        <v>9.2999999999999992E-3</v>
      </c>
    </row>
    <row r="8" spans="2:8">
      <c r="B8" s="10" t="s">
        <v>320</v>
      </c>
      <c r="C8" s="10">
        <v>0.18</v>
      </c>
      <c r="D8" s="11">
        <v>3.8999999999999998E-3</v>
      </c>
      <c r="E8" s="11">
        <v>3.8999999999999998E-3</v>
      </c>
      <c r="F8" s="10">
        <v>0.11</v>
      </c>
      <c r="G8" s="11">
        <v>2.3999999999999998E-3</v>
      </c>
      <c r="H8" s="11">
        <v>4.1999999999999997E-3</v>
      </c>
    </row>
    <row r="9" spans="2:8">
      <c r="B9" s="10" t="s">
        <v>314</v>
      </c>
      <c r="C9" s="10">
        <v>0.61</v>
      </c>
      <c r="D9" s="11">
        <v>1.3299999999999999E-2</v>
      </c>
      <c r="E9" s="11">
        <v>3.5999999999999999E-3</v>
      </c>
      <c r="F9" s="10">
        <v>0.33</v>
      </c>
      <c r="G9" s="11">
        <v>7.1999999999999998E-3</v>
      </c>
      <c r="H9" s="11">
        <v>3.0000000000000001E-3</v>
      </c>
    </row>
    <row r="10" spans="2:8">
      <c r="B10" s="10" t="s">
        <v>260</v>
      </c>
      <c r="C10" s="10">
        <v>0.28000000000000003</v>
      </c>
      <c r="D10" s="11">
        <v>6.1000000000000004E-3</v>
      </c>
      <c r="E10" s="11">
        <v>1E-3</v>
      </c>
      <c r="F10" s="10">
        <v>0.24</v>
      </c>
      <c r="G10" s="11">
        <v>5.1999999999999998E-3</v>
      </c>
      <c r="H10" s="11">
        <v>1.2999999999999999E-3</v>
      </c>
    </row>
    <row r="11" spans="2:8">
      <c r="B11" s="10" t="s">
        <v>282</v>
      </c>
      <c r="C11" s="10">
        <v>7.22</v>
      </c>
      <c r="D11" s="11">
        <v>0.15809999999999999</v>
      </c>
      <c r="E11" s="11">
        <v>2.3999999999999998E-3</v>
      </c>
      <c r="F11" s="10">
        <v>8.9499999999999993</v>
      </c>
      <c r="G11" s="11">
        <v>0.19259999999999999</v>
      </c>
      <c r="H11" s="11">
        <v>4.4000000000000003E-3</v>
      </c>
    </row>
    <row r="12" spans="2:8">
      <c r="B12" s="10" t="s">
        <v>323</v>
      </c>
      <c r="C12" s="10">
        <v>0.08</v>
      </c>
      <c r="D12" s="11">
        <v>1.8E-3</v>
      </c>
      <c r="E12" s="11">
        <v>4.0000000000000001E-3</v>
      </c>
      <c r="F12" s="10">
        <v>0.04</v>
      </c>
      <c r="G12" s="11">
        <v>8.0000000000000004E-4</v>
      </c>
      <c r="H12" s="11">
        <v>3.2000000000000002E-3</v>
      </c>
    </row>
    <row r="13" spans="2:8">
      <c r="B13" s="10" t="s">
        <v>276</v>
      </c>
      <c r="C13" s="10">
        <v>1.02</v>
      </c>
      <c r="D13" s="11">
        <v>2.23E-2</v>
      </c>
      <c r="E13" s="11">
        <v>3.8999999999999998E-3</v>
      </c>
      <c r="F13" s="10">
        <v>0.62</v>
      </c>
      <c r="G13" s="11">
        <v>1.34E-2</v>
      </c>
      <c r="H13" s="11">
        <v>4.4000000000000003E-3</v>
      </c>
    </row>
    <row r="14" spans="2:8">
      <c r="B14" s="10" t="s">
        <v>287</v>
      </c>
      <c r="C14" s="10">
        <v>0.96</v>
      </c>
      <c r="D14" s="11">
        <v>2.1100000000000001E-2</v>
      </c>
      <c r="E14" s="11">
        <v>5.7000000000000002E-3</v>
      </c>
      <c r="F14" s="10">
        <v>1.19</v>
      </c>
      <c r="G14" s="11">
        <v>2.5700000000000001E-2</v>
      </c>
      <c r="H14" s="11">
        <v>7.6E-3</v>
      </c>
    </row>
    <row r="15" spans="2:8">
      <c r="B15" s="10" t="s">
        <v>277</v>
      </c>
      <c r="C15" s="10">
        <v>3.19</v>
      </c>
      <c r="D15" s="11">
        <v>6.9800000000000001E-2</v>
      </c>
      <c r="E15" s="11">
        <v>3.0000000000000001E-3</v>
      </c>
      <c r="F15" s="10">
        <v>4.33</v>
      </c>
      <c r="G15" s="11">
        <v>9.3200000000000005E-2</v>
      </c>
      <c r="H15" s="11">
        <v>5.4000000000000003E-3</v>
      </c>
    </row>
    <row r="16" spans="2:8">
      <c r="B16" s="10" t="s">
        <v>281</v>
      </c>
      <c r="C16" s="10">
        <v>10.08</v>
      </c>
      <c r="D16" s="11">
        <v>0.2208</v>
      </c>
      <c r="E16" s="11">
        <v>4.7999999999999996E-3</v>
      </c>
      <c r="F16" s="10">
        <v>10.74</v>
      </c>
      <c r="G16" s="11">
        <v>0.23119999999999999</v>
      </c>
      <c r="H16" s="11">
        <v>7.0000000000000001E-3</v>
      </c>
    </row>
    <row r="17" spans="2:8">
      <c r="B17" s="10" t="s">
        <v>321</v>
      </c>
      <c r="C17" s="10">
        <v>0.02</v>
      </c>
      <c r="D17" s="11">
        <v>5.0000000000000001E-4</v>
      </c>
      <c r="E17" s="11">
        <v>5.0000000000000001E-4</v>
      </c>
      <c r="F17" s="10">
        <v>0.21</v>
      </c>
      <c r="G17" s="11">
        <v>4.4999999999999997E-3</v>
      </c>
      <c r="H17" s="11">
        <v>6.4000000000000003E-3</v>
      </c>
    </row>
    <row r="18" spans="2:8">
      <c r="B18" s="10" t="s">
        <v>279</v>
      </c>
      <c r="C18" s="10">
        <v>1.73</v>
      </c>
      <c r="D18" s="11">
        <v>3.7999999999999999E-2</v>
      </c>
      <c r="E18" s="11">
        <v>1.1000000000000001E-3</v>
      </c>
      <c r="F18" s="10">
        <v>3.12</v>
      </c>
      <c r="G18" s="11">
        <v>6.7100000000000007E-2</v>
      </c>
      <c r="H18" s="11">
        <v>2.5000000000000001E-3</v>
      </c>
    </row>
    <row r="19" spans="2:8">
      <c r="B19" s="10" t="s">
        <v>322</v>
      </c>
      <c r="C19" s="10">
        <v>0.13</v>
      </c>
      <c r="D19" s="11">
        <v>2.8E-3</v>
      </c>
      <c r="E19" s="11">
        <v>7.1999999999999998E-3</v>
      </c>
      <c r="F19" s="10">
        <v>0.22</v>
      </c>
      <c r="G19" s="11">
        <v>4.7999999999999996E-3</v>
      </c>
      <c r="H19" s="11">
        <v>1.6500000000000001E-2</v>
      </c>
    </row>
    <row r="20" spans="2:8">
      <c r="B20" s="10" t="s">
        <v>325</v>
      </c>
      <c r="C20" s="10">
        <v>0.16</v>
      </c>
      <c r="D20" s="11">
        <v>3.5000000000000001E-3</v>
      </c>
      <c r="E20" s="11">
        <v>6.7999999999999996E-3</v>
      </c>
      <c r="F20" s="10">
        <v>7.0000000000000007E-2</v>
      </c>
      <c r="G20" s="11">
        <v>1.6000000000000001E-3</v>
      </c>
      <c r="H20" s="11">
        <v>5.0000000000000001E-3</v>
      </c>
    </row>
    <row r="21" spans="2:8">
      <c r="B21" s="10" t="s">
        <v>326</v>
      </c>
      <c r="C21" s="10">
        <v>0.01</v>
      </c>
      <c r="D21" s="11">
        <v>2.9999999999999997E-4</v>
      </c>
      <c r="E21" s="11">
        <v>2.9999999999999997E-4</v>
      </c>
      <c r="F21" s="10">
        <v>0.04</v>
      </c>
      <c r="G21" s="11">
        <v>8.0000000000000004E-4</v>
      </c>
      <c r="H21" s="11">
        <v>1.6000000000000001E-3</v>
      </c>
    </row>
    <row r="22" spans="2:8">
      <c r="B22" s="10" t="s">
        <v>332</v>
      </c>
      <c r="C22" s="10">
        <v>0.22</v>
      </c>
      <c r="D22" s="11">
        <v>4.7999999999999996E-3</v>
      </c>
      <c r="E22" s="11">
        <v>4.3E-3</v>
      </c>
      <c r="F22" s="10">
        <v>0.14000000000000001</v>
      </c>
      <c r="G22" s="11">
        <v>3.0000000000000001E-3</v>
      </c>
      <c r="H22" s="11">
        <v>4.5999999999999999E-3</v>
      </c>
    </row>
    <row r="23" spans="2:8">
      <c r="B23" s="10" t="s">
        <v>324</v>
      </c>
      <c r="C23" s="10">
        <v>0.22</v>
      </c>
      <c r="D23" s="11">
        <v>4.7000000000000002E-3</v>
      </c>
      <c r="E23" s="11">
        <v>2E-3</v>
      </c>
      <c r="F23" s="10">
        <v>0.19</v>
      </c>
      <c r="G23" s="11">
        <v>4.1999999999999997E-3</v>
      </c>
      <c r="H23" s="11">
        <v>2.5000000000000001E-3</v>
      </c>
    </row>
    <row r="24" spans="2:8">
      <c r="B24" s="10" t="s">
        <v>327</v>
      </c>
      <c r="C24" s="10">
        <v>0.23</v>
      </c>
      <c r="D24" s="11">
        <v>5.1000000000000004E-3</v>
      </c>
      <c r="E24" s="11">
        <v>2.3900000000000001E-2</v>
      </c>
      <c r="F24" s="10">
        <v>0.12</v>
      </c>
      <c r="G24" s="11">
        <v>2.5000000000000001E-3</v>
      </c>
      <c r="H24" s="11">
        <v>2.3400000000000001E-2</v>
      </c>
    </row>
    <row r="25" spans="2:8">
      <c r="B25" s="10" t="s">
        <v>269</v>
      </c>
      <c r="C25" s="10">
        <v>2.04</v>
      </c>
      <c r="D25" s="11">
        <v>4.48E-2</v>
      </c>
      <c r="E25" s="11">
        <v>3.0000000000000001E-3</v>
      </c>
      <c r="F25" s="10">
        <v>1.91</v>
      </c>
      <c r="G25" s="11">
        <v>4.1099999999999998E-2</v>
      </c>
      <c r="H25" s="11">
        <v>3.8999999999999998E-3</v>
      </c>
    </row>
    <row r="26" spans="2:8">
      <c r="B26" s="10" t="s">
        <v>273</v>
      </c>
      <c r="C26" s="10">
        <v>1.29</v>
      </c>
      <c r="D26" s="11">
        <v>2.8299999999999999E-2</v>
      </c>
      <c r="E26" s="11">
        <v>3.8E-3</v>
      </c>
      <c r="F26" s="10">
        <v>0.89</v>
      </c>
      <c r="G26" s="11">
        <v>1.9099999999999999E-2</v>
      </c>
      <c r="H26" s="11">
        <v>3.8999999999999998E-3</v>
      </c>
    </row>
    <row r="27" spans="2:8">
      <c r="B27" s="10" t="s">
        <v>258</v>
      </c>
      <c r="C27" s="10">
        <v>1.35</v>
      </c>
      <c r="D27" s="11">
        <v>2.9499999999999998E-2</v>
      </c>
      <c r="E27" s="11">
        <v>3.3E-3</v>
      </c>
      <c r="F27" s="10">
        <v>0.52</v>
      </c>
      <c r="G27" s="11">
        <v>1.12E-2</v>
      </c>
      <c r="H27" s="11">
        <v>2.0999999999999999E-3</v>
      </c>
    </row>
    <row r="28" spans="2:8">
      <c r="B28" s="10" t="s">
        <v>285</v>
      </c>
      <c r="C28" s="10">
        <v>0.79</v>
      </c>
      <c r="D28" s="11">
        <v>1.7399999999999999E-2</v>
      </c>
      <c r="E28" s="11">
        <v>4.4999999999999997E-3</v>
      </c>
      <c r="F28" s="10">
        <v>1.34</v>
      </c>
      <c r="G28" s="11">
        <v>2.8799999999999999E-2</v>
      </c>
      <c r="H28" s="11">
        <v>1.01E-2</v>
      </c>
    </row>
    <row r="29" spans="2:8">
      <c r="B29" s="10" t="s">
        <v>328</v>
      </c>
      <c r="C29" s="10">
        <v>0.11</v>
      </c>
      <c r="D29" s="11">
        <v>2.3999999999999998E-3</v>
      </c>
      <c r="E29" s="11">
        <v>6.9999999999999999E-4</v>
      </c>
      <c r="F29" s="10">
        <v>0.11</v>
      </c>
      <c r="G29" s="11">
        <v>2.3E-3</v>
      </c>
      <c r="H29" s="11">
        <v>1.1999999999999999E-3</v>
      </c>
    </row>
    <row r="30" spans="2:8">
      <c r="B30" s="10" t="s">
        <v>330</v>
      </c>
      <c r="C30" s="10">
        <v>0.1</v>
      </c>
      <c r="D30" s="11">
        <v>2.2000000000000001E-3</v>
      </c>
      <c r="E30" s="11">
        <v>2.5999999999999999E-3</v>
      </c>
      <c r="F30" s="10">
        <v>0.06</v>
      </c>
      <c r="G30" s="11">
        <v>1.2999999999999999E-3</v>
      </c>
      <c r="H30" s="11">
        <v>2.3E-3</v>
      </c>
    </row>
    <row r="31" spans="2:8">
      <c r="B31" s="10" t="s">
        <v>329</v>
      </c>
      <c r="C31" s="10">
        <v>0.12</v>
      </c>
      <c r="D31" s="11">
        <v>2.7000000000000001E-3</v>
      </c>
      <c r="E31" s="11">
        <v>1.6000000000000001E-3</v>
      </c>
      <c r="F31" s="10">
        <v>0.08</v>
      </c>
      <c r="G31" s="11">
        <v>1.8E-3</v>
      </c>
      <c r="H31" s="11">
        <v>1.9E-3</v>
      </c>
    </row>
    <row r="32" spans="2:8">
      <c r="B32" s="10" t="s">
        <v>261</v>
      </c>
      <c r="C32" s="10">
        <v>0.27</v>
      </c>
      <c r="D32" s="11">
        <v>5.8999999999999999E-3</v>
      </c>
      <c r="E32" s="11">
        <v>1.2999999999999999E-3</v>
      </c>
      <c r="F32" s="10">
        <v>0.65</v>
      </c>
      <c r="G32" s="11">
        <v>1.4E-2</v>
      </c>
      <c r="H32" s="11">
        <v>4.4999999999999997E-3</v>
      </c>
    </row>
    <row r="33" spans="2:9">
      <c r="B33" s="10" t="s">
        <v>268</v>
      </c>
      <c r="C33" s="10">
        <v>2.71</v>
      </c>
      <c r="D33" s="11">
        <v>5.9299999999999999E-2</v>
      </c>
      <c r="E33" s="11">
        <v>6.1000000000000004E-3</v>
      </c>
      <c r="F33" s="10">
        <v>1.5</v>
      </c>
      <c r="G33" s="11">
        <v>3.2199999999999999E-2</v>
      </c>
      <c r="H33" s="11">
        <v>5.1999999999999998E-3</v>
      </c>
    </row>
    <row r="34" spans="2:9" ht="20">
      <c r="B34" s="10" t="s">
        <v>331</v>
      </c>
      <c r="C34" s="10">
        <v>8.52</v>
      </c>
      <c r="D34" s="11">
        <v>0.1867</v>
      </c>
      <c r="E34" s="11">
        <v>3.7000000000000002E-3</v>
      </c>
      <c r="F34" s="10">
        <v>6.15</v>
      </c>
      <c r="G34" s="11">
        <v>0.13239999999999999</v>
      </c>
      <c r="H34" s="11">
        <v>3.8999999999999998E-3</v>
      </c>
    </row>
    <row r="35" spans="2:9">
      <c r="B35" s="12" t="s">
        <v>339</v>
      </c>
      <c r="C35" s="12">
        <v>45.66</v>
      </c>
      <c r="D35" s="13">
        <v>1</v>
      </c>
      <c r="E35" s="13">
        <v>3.2000000000000002E-3</v>
      </c>
      <c r="F35" s="12">
        <v>46.44</v>
      </c>
      <c r="G35" s="13">
        <v>1</v>
      </c>
      <c r="H35" s="13">
        <v>4.5999999999999999E-3</v>
      </c>
    </row>
    <row r="36" spans="2:9" ht="30">
      <c r="B36" s="14" t="s">
        <v>198</v>
      </c>
      <c r="C36" s="15">
        <v>13.48</v>
      </c>
      <c r="D36" s="16">
        <v>0.29520000000000002</v>
      </c>
      <c r="E36" s="16">
        <v>8.9999999999999998E-4</v>
      </c>
      <c r="F36" s="15">
        <v>15.89</v>
      </c>
      <c r="G36" s="16">
        <v>0.36499999999999999</v>
      </c>
      <c r="H36" s="16">
        <v>1.5E-3</v>
      </c>
      <c r="I36" s="48"/>
    </row>
    <row r="37" spans="2:9" ht="20">
      <c r="B37" s="14" t="s">
        <v>199</v>
      </c>
      <c r="C37" s="15">
        <v>0.67</v>
      </c>
      <c r="D37" s="16">
        <v>1.47E-2</v>
      </c>
      <c r="E37" s="16">
        <v>0</v>
      </c>
      <c r="F37" s="15">
        <v>0.44</v>
      </c>
      <c r="G37" s="16">
        <v>9.9000000000000008E-3</v>
      </c>
      <c r="H37" s="16">
        <v>0</v>
      </c>
      <c r="I37" s="48"/>
    </row>
    <row r="38" spans="2:9" ht="20">
      <c r="B38" s="14" t="s">
        <v>200</v>
      </c>
      <c r="C38" s="15">
        <v>5.35</v>
      </c>
      <c r="D38" s="16">
        <v>0.1172</v>
      </c>
      <c r="E38" s="16">
        <v>4.0000000000000002E-4</v>
      </c>
      <c r="F38" s="15">
        <v>3.4</v>
      </c>
      <c r="G38" s="16">
        <v>7.5899999999999995E-2</v>
      </c>
      <c r="H38" s="16">
        <v>2.9999999999999997E-4</v>
      </c>
      <c r="I38" s="48"/>
    </row>
    <row r="39" spans="2:9" ht="30">
      <c r="B39" s="14" t="s">
        <v>201</v>
      </c>
      <c r="C39" s="15">
        <v>26.16</v>
      </c>
      <c r="D39" s="16">
        <v>0.57289999999999996</v>
      </c>
      <c r="E39" s="16">
        <v>1.8E-3</v>
      </c>
      <c r="F39" s="15">
        <v>26.74</v>
      </c>
      <c r="G39" s="16">
        <v>0.54910000000000003</v>
      </c>
      <c r="H39" s="16">
        <v>2.5999999999999999E-3</v>
      </c>
      <c r="I39" s="48"/>
    </row>
  </sheetData>
  <hyperlinks>
    <hyperlink ref="C3" r:id="rId1" xr:uid="{C27703D2-1567-4213-A31A-B4B2B35AAF3D}"/>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525A-9204-4C13-87DF-40A2C6CFA863}">
  <dimension ref="B2:H148"/>
  <sheetViews>
    <sheetView workbookViewId="0">
      <selection activeCell="C9" sqref="C9:C36"/>
    </sheetView>
  </sheetViews>
  <sheetFormatPr baseColWidth="10" defaultRowHeight="14.5"/>
  <cols>
    <col min="1" max="1" width="4.36328125" customWidth="1"/>
    <col min="3" max="3" width="18.08984375" customWidth="1"/>
  </cols>
  <sheetData>
    <row r="2" spans="2:8" ht="21">
      <c r="B2" s="189" t="s">
        <v>634</v>
      </c>
    </row>
    <row r="3" spans="2:8">
      <c r="B3" t="s">
        <v>629</v>
      </c>
      <c r="C3" s="199" t="s">
        <v>635</v>
      </c>
    </row>
    <row r="6" spans="2:8" ht="27.65" customHeight="1">
      <c r="B6" s="425" t="s">
        <v>546</v>
      </c>
      <c r="C6" s="426"/>
      <c r="F6" s="425" t="s">
        <v>641</v>
      </c>
      <c r="G6" s="426"/>
    </row>
    <row r="7" spans="2:8" ht="14.4" customHeight="1">
      <c r="B7" s="429" t="s">
        <v>640</v>
      </c>
      <c r="C7" s="430"/>
      <c r="F7" s="427" t="s">
        <v>640</v>
      </c>
      <c r="G7" s="428"/>
    </row>
    <row r="8" spans="2:8" ht="14.4" customHeight="1">
      <c r="B8" s="193"/>
      <c r="C8" s="231" t="s">
        <v>545</v>
      </c>
      <c r="F8" s="232"/>
      <c r="G8" s="233">
        <v>2016</v>
      </c>
    </row>
    <row r="9" spans="2:8">
      <c r="B9" s="34" t="s">
        <v>273</v>
      </c>
      <c r="C9" s="35">
        <f>VLOOKUP(B9,'Vellutini Appendix 5'!$F$9:$H$148,3,FALSE)</f>
        <v>0.41</v>
      </c>
      <c r="F9" s="236" t="s">
        <v>283</v>
      </c>
      <c r="G9" s="230">
        <f>SUM(G10:G11)</f>
        <v>0.33999999999999997</v>
      </c>
      <c r="H9">
        <f t="shared" ref="H9:H40" si="0">SUM(G10:G11)</f>
        <v>0.33999999999999997</v>
      </c>
    </row>
    <row r="10" spans="2:8" ht="27">
      <c r="B10" s="34" t="s">
        <v>283</v>
      </c>
      <c r="C10" s="35">
        <f>VLOOKUP(B10,'Vellutini Appendix 5'!$F$9:$H$148,3,FALSE)</f>
        <v>0.33999999999999997</v>
      </c>
      <c r="F10" s="53" t="s">
        <v>639</v>
      </c>
      <c r="G10" s="53">
        <v>0.31</v>
      </c>
      <c r="H10">
        <f t="shared" si="0"/>
        <v>1.73</v>
      </c>
    </row>
    <row r="11" spans="2:8" ht="36">
      <c r="B11" s="34" t="s">
        <v>320</v>
      </c>
      <c r="C11" s="35">
        <f>VLOOKUP(B11,'Vellutini Appendix 5'!$F$9:$H$148,3,FALSE)</f>
        <v>0.04</v>
      </c>
      <c r="F11" s="53" t="s">
        <v>638</v>
      </c>
      <c r="G11" s="53">
        <v>0.03</v>
      </c>
      <c r="H11">
        <f t="shared" si="0"/>
        <v>3.74</v>
      </c>
    </row>
    <row r="12" spans="2:8" ht="36">
      <c r="B12" s="34" t="s">
        <v>321</v>
      </c>
      <c r="C12" s="35">
        <f>VLOOKUP(B12,'Vellutini Appendix 5'!$F$9:$H$148,3,FALSE)</f>
        <v>0.02</v>
      </c>
      <c r="F12" s="53" t="s">
        <v>637</v>
      </c>
      <c r="G12" s="53">
        <v>1.7</v>
      </c>
      <c r="H12">
        <f t="shared" si="0"/>
        <v>2.04</v>
      </c>
    </row>
    <row r="13" spans="2:8">
      <c r="B13" s="34" t="s">
        <v>322</v>
      </c>
      <c r="C13" s="35">
        <f>VLOOKUP(B13,'Vellutini Appendix 5'!$F$9:$H$148,3,FALSE)</f>
        <v>0.06</v>
      </c>
      <c r="F13" s="229" t="s">
        <v>636</v>
      </c>
      <c r="G13" s="229">
        <v>2.04</v>
      </c>
      <c r="H13">
        <f t="shared" si="0"/>
        <v>0.03</v>
      </c>
    </row>
    <row r="14" spans="2:8">
      <c r="B14" s="34" t="s">
        <v>314</v>
      </c>
      <c r="C14" s="35">
        <f>VLOOKUP(B14,'Vellutini Appendix 5'!$F$9:$H$148,3,FALSE)</f>
        <v>0.13</v>
      </c>
      <c r="F14" s="234" t="s">
        <v>320</v>
      </c>
      <c r="G14" s="35"/>
      <c r="H14">
        <f t="shared" si="0"/>
        <v>0.04</v>
      </c>
    </row>
    <row r="15" spans="2:8" ht="27">
      <c r="B15" s="34" t="s">
        <v>260</v>
      </c>
      <c r="C15" s="35">
        <f>VLOOKUP(B15,'Vellutini Appendix 5'!$F$9:$H$148,3,FALSE)</f>
        <v>0.12</v>
      </c>
      <c r="F15" s="53" t="s">
        <v>639</v>
      </c>
      <c r="G15" s="53">
        <v>0.03</v>
      </c>
      <c r="H15">
        <f t="shared" si="0"/>
        <v>0.15000000000000002</v>
      </c>
    </row>
    <row r="16" spans="2:8" ht="36">
      <c r="B16" s="34" t="s">
        <v>323</v>
      </c>
      <c r="C16" s="35">
        <f>VLOOKUP(B16,'Vellutini Appendix 5'!$F$9:$H$148,3,FALSE)</f>
        <v>0.02</v>
      </c>
      <c r="F16" s="53" t="s">
        <v>638</v>
      </c>
      <c r="G16" s="53">
        <v>0.01</v>
      </c>
      <c r="H16">
        <f t="shared" si="0"/>
        <v>0.32</v>
      </c>
    </row>
    <row r="17" spans="2:8" ht="36">
      <c r="B17" s="34" t="s">
        <v>261</v>
      </c>
      <c r="C17" s="35">
        <f>VLOOKUP(B17,'Vellutini Appendix 5'!$F$9:$H$148,3,FALSE)</f>
        <v>0.09</v>
      </c>
      <c r="F17" s="53" t="s">
        <v>637</v>
      </c>
      <c r="G17" s="53">
        <v>0.14000000000000001</v>
      </c>
      <c r="H17">
        <f t="shared" si="0"/>
        <v>0.18</v>
      </c>
    </row>
    <row r="18" spans="2:8">
      <c r="B18" s="34" t="s">
        <v>281</v>
      </c>
      <c r="C18" s="35">
        <f>VLOOKUP(B18,'Vellutini Appendix 5'!$F$9:$H$148,3,FALSE)</f>
        <v>6.21</v>
      </c>
      <c r="F18" s="229" t="s">
        <v>636</v>
      </c>
      <c r="G18" s="229">
        <v>0.18</v>
      </c>
      <c r="H18">
        <f t="shared" si="0"/>
        <v>0.13</v>
      </c>
    </row>
    <row r="19" spans="2:8">
      <c r="B19" s="34" t="s">
        <v>282</v>
      </c>
      <c r="C19" s="35">
        <f>VLOOKUP(B19,'Vellutini Appendix 5'!$F$9:$H$148,3,FALSE)</f>
        <v>3.2199999999999998</v>
      </c>
      <c r="F19" s="234" t="s">
        <v>314</v>
      </c>
      <c r="G19" s="35"/>
      <c r="H19">
        <f t="shared" si="0"/>
        <v>0.13</v>
      </c>
    </row>
    <row r="20" spans="2:8" ht="27">
      <c r="B20" s="34" t="s">
        <v>287</v>
      </c>
      <c r="C20" s="35">
        <f>VLOOKUP(B20,'Vellutini Appendix 5'!$F$9:$H$148,3,FALSE)</f>
        <v>0.36000000000000004</v>
      </c>
      <c r="F20" s="53" t="s">
        <v>639</v>
      </c>
      <c r="G20" s="53">
        <v>0.13</v>
      </c>
      <c r="H20">
        <f t="shared" si="0"/>
        <v>0.48</v>
      </c>
    </row>
    <row r="21" spans="2:8" ht="36">
      <c r="B21" s="34" t="s">
        <v>324</v>
      </c>
      <c r="C21" s="35">
        <f>VLOOKUP(B21,'Vellutini Appendix 5'!$F$9:$H$148,3,FALSE)</f>
        <v>0.05</v>
      </c>
      <c r="F21" s="53" t="s">
        <v>638</v>
      </c>
      <c r="G21" s="53">
        <v>0</v>
      </c>
      <c r="H21">
        <f t="shared" si="0"/>
        <v>1.0899999999999999</v>
      </c>
    </row>
    <row r="22" spans="2:8" ht="36">
      <c r="B22" s="34" t="s">
        <v>276</v>
      </c>
      <c r="C22" s="35">
        <f>VLOOKUP(B22,'Vellutini Appendix 5'!$F$9:$H$148,3,FALSE)</f>
        <v>0.19</v>
      </c>
      <c r="F22" s="53" t="s">
        <v>637</v>
      </c>
      <c r="G22" s="53">
        <v>0.48</v>
      </c>
      <c r="H22">
        <f t="shared" si="0"/>
        <v>0.61</v>
      </c>
    </row>
    <row r="23" spans="2:8">
      <c r="B23" s="34" t="s">
        <v>279</v>
      </c>
      <c r="C23" s="35">
        <f>VLOOKUP(B23,'Vellutini Appendix 5'!$F$9:$H$148,3,FALSE)</f>
        <v>1.52</v>
      </c>
      <c r="F23" s="229" t="s">
        <v>636</v>
      </c>
      <c r="G23" s="229">
        <v>0.61</v>
      </c>
      <c r="H23">
        <f t="shared" si="0"/>
        <v>0.12</v>
      </c>
    </row>
    <row r="24" spans="2:8">
      <c r="B24" s="34" t="s">
        <v>325</v>
      </c>
      <c r="C24" s="35">
        <f>VLOOKUP(B24,'Vellutini Appendix 5'!$F$9:$H$148,3,FALSE)</f>
        <v>0.01</v>
      </c>
      <c r="F24" s="235" t="s">
        <v>260</v>
      </c>
      <c r="G24" s="35"/>
      <c r="H24">
        <f t="shared" si="0"/>
        <v>0.12</v>
      </c>
    </row>
    <row r="25" spans="2:8" ht="27">
      <c r="B25" s="34" t="s">
        <v>326</v>
      </c>
      <c r="C25" s="35">
        <f>VLOOKUP(B25,'Vellutini Appendix 5'!$F$9:$H$148,3,FALSE)</f>
        <v>0.01</v>
      </c>
      <c r="F25" s="53" t="s">
        <v>639</v>
      </c>
      <c r="G25" s="53">
        <v>0.12</v>
      </c>
      <c r="H25">
        <f t="shared" si="0"/>
        <v>0.16</v>
      </c>
    </row>
    <row r="26" spans="2:8" ht="36">
      <c r="B26" s="34" t="s">
        <v>332</v>
      </c>
      <c r="C26" s="35">
        <f>VLOOKUP(B26,'Vellutini Appendix 5'!$F$9:$H$148,3,FALSE)</f>
        <v>0.03</v>
      </c>
      <c r="F26" s="53" t="s">
        <v>638</v>
      </c>
      <c r="G26" s="53">
        <v>0</v>
      </c>
      <c r="H26">
        <f t="shared" si="0"/>
        <v>0.44000000000000006</v>
      </c>
    </row>
    <row r="27" spans="2:8" ht="36">
      <c r="B27" s="34" t="s">
        <v>327</v>
      </c>
      <c r="C27" s="35">
        <f>VLOOKUP(B27,'Vellutini Appendix 5'!$F$9:$H$148,3,FALSE)</f>
        <v>0.05</v>
      </c>
      <c r="F27" s="53" t="s">
        <v>637</v>
      </c>
      <c r="G27" s="53">
        <v>0.16</v>
      </c>
      <c r="H27">
        <f t="shared" si="0"/>
        <v>0.28000000000000003</v>
      </c>
    </row>
    <row r="28" spans="2:8">
      <c r="B28" s="34" t="s">
        <v>269</v>
      </c>
      <c r="C28" s="35">
        <f>VLOOKUP(B28,'Vellutini Appendix 5'!$F$9:$H$148,3,FALSE)</f>
        <v>0.33999999999999997</v>
      </c>
      <c r="F28" s="229" t="s">
        <v>636</v>
      </c>
      <c r="G28" s="229">
        <v>0.28000000000000003</v>
      </c>
      <c r="H28">
        <f t="shared" si="0"/>
        <v>3.09</v>
      </c>
    </row>
    <row r="29" spans="2:8">
      <c r="B29" s="34" t="s">
        <v>258</v>
      </c>
      <c r="C29" s="35">
        <f>VLOOKUP(B29,'Vellutini Appendix 5'!$F$9:$H$148,3,FALSE)</f>
        <v>0.15</v>
      </c>
      <c r="F29" s="235" t="s">
        <v>282</v>
      </c>
      <c r="G29" s="35"/>
      <c r="H29">
        <f t="shared" si="0"/>
        <v>3.2199999999999998</v>
      </c>
    </row>
    <row r="30" spans="2:8" ht="27">
      <c r="B30" s="34" t="s">
        <v>285</v>
      </c>
      <c r="C30" s="35">
        <f>VLOOKUP(B30,'Vellutini Appendix 5'!$F$9:$H$148,3,FALSE)</f>
        <v>0.59</v>
      </c>
      <c r="F30" s="53" t="s">
        <v>639</v>
      </c>
      <c r="G30" s="53">
        <v>3.09</v>
      </c>
      <c r="H30">
        <f t="shared" si="0"/>
        <v>4.13</v>
      </c>
    </row>
    <row r="31" spans="2:8" ht="36">
      <c r="B31" s="34" t="s">
        <v>328</v>
      </c>
      <c r="C31" s="35">
        <f>VLOOKUP(B31,'Vellutini Appendix 5'!$F$9:$H$148,3,FALSE)</f>
        <v>0.05</v>
      </c>
      <c r="F31" s="53" t="s">
        <v>638</v>
      </c>
      <c r="G31" s="53">
        <v>0.13</v>
      </c>
      <c r="H31">
        <f t="shared" si="0"/>
        <v>11.219999999999999</v>
      </c>
    </row>
    <row r="32" spans="2:8" ht="36">
      <c r="B32" s="34" t="s">
        <v>329</v>
      </c>
      <c r="C32" s="35">
        <f>VLOOKUP(B32,'Vellutini Appendix 5'!$F$9:$H$148,3,FALSE)</f>
        <v>0.04</v>
      </c>
      <c r="F32" s="53" t="s">
        <v>637</v>
      </c>
      <c r="G32" s="53">
        <v>4</v>
      </c>
      <c r="H32">
        <f t="shared" si="0"/>
        <v>7.22</v>
      </c>
    </row>
    <row r="33" spans="2:8">
      <c r="B33" s="34" t="s">
        <v>330</v>
      </c>
      <c r="C33" s="35">
        <f>VLOOKUP(B33,'Vellutini Appendix 5'!$F$9:$H$148,3,FALSE)</f>
        <v>0.02</v>
      </c>
      <c r="F33" s="229" t="s">
        <v>636</v>
      </c>
      <c r="G33" s="229">
        <v>7.22</v>
      </c>
      <c r="H33">
        <f t="shared" si="0"/>
        <v>0.02</v>
      </c>
    </row>
    <row r="34" spans="2:8">
      <c r="B34" s="34" t="s">
        <v>277</v>
      </c>
      <c r="C34" s="35">
        <f>VLOOKUP(B34,'Vellutini Appendix 5'!$F$9:$H$148,3,FALSE)</f>
        <v>2.79</v>
      </c>
      <c r="F34" s="235" t="s">
        <v>323</v>
      </c>
      <c r="G34" s="35"/>
      <c r="H34">
        <f t="shared" si="0"/>
        <v>0.02</v>
      </c>
    </row>
    <row r="35" spans="2:8" ht="27">
      <c r="B35" s="34" t="s">
        <v>268</v>
      </c>
      <c r="C35" s="35">
        <f>VLOOKUP(B35,'Vellutini Appendix 5'!$F$9:$H$148,3,FALSE)</f>
        <v>0.24</v>
      </c>
      <c r="F35" s="53" t="s">
        <v>639</v>
      </c>
      <c r="G35" s="53">
        <v>0.02</v>
      </c>
      <c r="H35">
        <f t="shared" si="0"/>
        <v>7.0000000000000007E-2</v>
      </c>
    </row>
    <row r="36" spans="2:8" ht="36">
      <c r="B36" s="39" t="s">
        <v>331</v>
      </c>
      <c r="C36" s="41">
        <f>VLOOKUP(B36,'Vellutini Appendix 5'!$F$9:$H$148,3,FALSE)</f>
        <v>2.15</v>
      </c>
      <c r="F36" s="53" t="s">
        <v>638</v>
      </c>
      <c r="G36" s="53">
        <v>0</v>
      </c>
      <c r="H36">
        <f t="shared" si="0"/>
        <v>0.15000000000000002</v>
      </c>
    </row>
    <row r="37" spans="2:8" ht="36">
      <c r="F37" s="53" t="s">
        <v>637</v>
      </c>
      <c r="G37" s="53">
        <v>7.0000000000000007E-2</v>
      </c>
      <c r="H37">
        <f t="shared" si="0"/>
        <v>0.08</v>
      </c>
    </row>
    <row r="38" spans="2:8">
      <c r="F38" s="229" t="s">
        <v>636</v>
      </c>
      <c r="G38" s="229">
        <v>0.08</v>
      </c>
      <c r="H38">
        <f t="shared" si="0"/>
        <v>0.18</v>
      </c>
    </row>
    <row r="39" spans="2:8">
      <c r="F39" s="235" t="s">
        <v>276</v>
      </c>
      <c r="G39" s="35"/>
      <c r="H39">
        <f t="shared" si="0"/>
        <v>0.19</v>
      </c>
    </row>
    <row r="40" spans="2:8" ht="27">
      <c r="F40" s="53" t="s">
        <v>639</v>
      </c>
      <c r="G40" s="53">
        <v>0.18</v>
      </c>
      <c r="H40">
        <f t="shared" si="0"/>
        <v>0.84</v>
      </c>
    </row>
    <row r="41" spans="2:8" ht="36">
      <c r="F41" s="53" t="s">
        <v>638</v>
      </c>
      <c r="G41" s="53">
        <v>0.01</v>
      </c>
      <c r="H41">
        <f t="shared" ref="H41:H72" si="1">SUM(G42:G43)</f>
        <v>1.85</v>
      </c>
    </row>
    <row r="42" spans="2:8" ht="36">
      <c r="F42" s="53" t="s">
        <v>637</v>
      </c>
      <c r="G42" s="53">
        <v>0.83</v>
      </c>
      <c r="H42">
        <f t="shared" si="1"/>
        <v>1.02</v>
      </c>
    </row>
    <row r="43" spans="2:8">
      <c r="F43" s="229" t="s">
        <v>636</v>
      </c>
      <c r="G43" s="229">
        <v>1.02</v>
      </c>
      <c r="H43">
        <f t="shared" si="1"/>
        <v>0.34</v>
      </c>
    </row>
    <row r="44" spans="2:8">
      <c r="F44" s="235" t="s">
        <v>287</v>
      </c>
      <c r="G44" s="35"/>
      <c r="H44">
        <f t="shared" si="1"/>
        <v>0.36000000000000004</v>
      </c>
    </row>
    <row r="45" spans="2:8" ht="27">
      <c r="F45" s="53" t="s">
        <v>639</v>
      </c>
      <c r="G45" s="53">
        <v>0.34</v>
      </c>
      <c r="H45">
        <f t="shared" si="1"/>
        <v>0.62</v>
      </c>
    </row>
    <row r="46" spans="2:8" ht="36">
      <c r="F46" s="53" t="s">
        <v>638</v>
      </c>
      <c r="G46" s="53">
        <v>0.02</v>
      </c>
      <c r="H46">
        <f t="shared" si="1"/>
        <v>1.56</v>
      </c>
    </row>
    <row r="47" spans="2:8" ht="36">
      <c r="F47" s="53" t="s">
        <v>637</v>
      </c>
      <c r="G47" s="53">
        <v>0.6</v>
      </c>
      <c r="H47">
        <f t="shared" si="1"/>
        <v>0.96</v>
      </c>
    </row>
    <row r="48" spans="2:8">
      <c r="F48" s="229" t="s">
        <v>636</v>
      </c>
      <c r="G48" s="229">
        <v>0.96</v>
      </c>
      <c r="H48">
        <f t="shared" si="1"/>
        <v>0.78</v>
      </c>
    </row>
    <row r="49" spans="6:8">
      <c r="F49" s="235" t="s">
        <v>277</v>
      </c>
      <c r="G49" s="35"/>
      <c r="H49">
        <f t="shared" si="1"/>
        <v>2.79</v>
      </c>
    </row>
    <row r="50" spans="6:8" ht="27">
      <c r="F50" s="53" t="s">
        <v>639</v>
      </c>
      <c r="G50" s="53">
        <v>0.78</v>
      </c>
      <c r="H50">
        <f t="shared" si="1"/>
        <v>2.4099999999999997</v>
      </c>
    </row>
    <row r="51" spans="6:8" ht="36">
      <c r="F51" s="53" t="s">
        <v>638</v>
      </c>
      <c r="G51" s="53">
        <v>2.0099999999999998</v>
      </c>
      <c r="H51">
        <f t="shared" si="1"/>
        <v>3.59</v>
      </c>
    </row>
    <row r="52" spans="6:8" ht="36">
      <c r="F52" s="53" t="s">
        <v>637</v>
      </c>
      <c r="G52" s="53">
        <v>0.4</v>
      </c>
      <c r="H52">
        <f t="shared" si="1"/>
        <v>3.19</v>
      </c>
    </row>
    <row r="53" spans="6:8">
      <c r="F53" s="229" t="s">
        <v>636</v>
      </c>
      <c r="G53" s="229">
        <v>3.19</v>
      </c>
      <c r="H53">
        <f t="shared" si="1"/>
        <v>2.61</v>
      </c>
    </row>
    <row r="54" spans="6:8">
      <c r="F54" s="235" t="s">
        <v>281</v>
      </c>
      <c r="G54" s="35"/>
      <c r="H54">
        <f t="shared" si="1"/>
        <v>6.21</v>
      </c>
    </row>
    <row r="55" spans="6:8" ht="27">
      <c r="F55" s="53" t="s">
        <v>639</v>
      </c>
      <c r="G55" s="53">
        <v>2.61</v>
      </c>
      <c r="H55">
        <f t="shared" si="1"/>
        <v>7.48</v>
      </c>
    </row>
    <row r="56" spans="6:8" ht="36">
      <c r="F56" s="53" t="s">
        <v>638</v>
      </c>
      <c r="G56" s="53">
        <v>3.6</v>
      </c>
      <c r="H56">
        <f t="shared" si="1"/>
        <v>13.96</v>
      </c>
    </row>
    <row r="57" spans="6:8" ht="36">
      <c r="F57" s="53" t="s">
        <v>637</v>
      </c>
      <c r="G57" s="53">
        <v>3.88</v>
      </c>
      <c r="H57">
        <f t="shared" si="1"/>
        <v>10.08</v>
      </c>
    </row>
    <row r="58" spans="6:8">
      <c r="F58" s="229" t="s">
        <v>636</v>
      </c>
      <c r="G58" s="229">
        <v>10.08</v>
      </c>
      <c r="H58">
        <f t="shared" si="1"/>
        <v>0.02</v>
      </c>
    </row>
    <row r="59" spans="6:8">
      <c r="F59" s="235" t="s">
        <v>321</v>
      </c>
      <c r="G59" s="35"/>
      <c r="H59">
        <f t="shared" si="1"/>
        <v>0.02</v>
      </c>
    </row>
    <row r="60" spans="6:8" ht="27">
      <c r="F60" s="53" t="s">
        <v>639</v>
      </c>
      <c r="G60" s="53">
        <v>0.02</v>
      </c>
      <c r="H60">
        <f t="shared" si="1"/>
        <v>0</v>
      </c>
    </row>
    <row r="61" spans="6:8" ht="36">
      <c r="F61" s="53" t="s">
        <v>638</v>
      </c>
      <c r="G61" s="53">
        <v>0</v>
      </c>
      <c r="H61">
        <f t="shared" si="1"/>
        <v>0.02</v>
      </c>
    </row>
    <row r="62" spans="6:8" ht="36">
      <c r="F62" s="53" t="s">
        <v>637</v>
      </c>
      <c r="G62" s="53">
        <v>0</v>
      </c>
      <c r="H62">
        <f t="shared" si="1"/>
        <v>0.02</v>
      </c>
    </row>
    <row r="63" spans="6:8">
      <c r="F63" s="229" t="s">
        <v>636</v>
      </c>
      <c r="G63" s="229">
        <v>0.02</v>
      </c>
      <c r="H63">
        <f t="shared" si="1"/>
        <v>1.49</v>
      </c>
    </row>
    <row r="64" spans="6:8">
      <c r="F64" s="235" t="s">
        <v>279</v>
      </c>
      <c r="G64" s="35"/>
      <c r="H64">
        <f t="shared" si="1"/>
        <v>1.52</v>
      </c>
    </row>
    <row r="65" spans="6:8" ht="27">
      <c r="F65" s="53" t="s">
        <v>639</v>
      </c>
      <c r="G65" s="53">
        <v>1.49</v>
      </c>
      <c r="H65">
        <f t="shared" si="1"/>
        <v>0.25</v>
      </c>
    </row>
    <row r="66" spans="6:8" ht="36">
      <c r="F66" s="53" t="s">
        <v>638</v>
      </c>
      <c r="G66" s="53">
        <v>0.03</v>
      </c>
      <c r="H66">
        <f t="shared" si="1"/>
        <v>1.95</v>
      </c>
    </row>
    <row r="67" spans="6:8" ht="36">
      <c r="F67" s="53" t="s">
        <v>637</v>
      </c>
      <c r="G67" s="53">
        <v>0.22</v>
      </c>
      <c r="H67">
        <f t="shared" si="1"/>
        <v>1.73</v>
      </c>
    </row>
    <row r="68" spans="6:8">
      <c r="F68" s="229" t="s">
        <v>636</v>
      </c>
      <c r="G68" s="229">
        <v>1.73</v>
      </c>
      <c r="H68">
        <f t="shared" si="1"/>
        <v>0.06</v>
      </c>
    </row>
    <row r="69" spans="6:8">
      <c r="F69" s="235" t="s">
        <v>322</v>
      </c>
      <c r="G69" s="35"/>
      <c r="H69">
        <f t="shared" si="1"/>
        <v>0.06</v>
      </c>
    </row>
    <row r="70" spans="6:8" ht="27">
      <c r="F70" s="53" t="s">
        <v>639</v>
      </c>
      <c r="G70" s="53">
        <v>0.06</v>
      </c>
      <c r="H70">
        <f t="shared" si="1"/>
        <v>0.06</v>
      </c>
    </row>
    <row r="71" spans="6:8" ht="36">
      <c r="F71" s="53" t="s">
        <v>638</v>
      </c>
      <c r="G71" s="53">
        <v>0</v>
      </c>
      <c r="H71">
        <f t="shared" si="1"/>
        <v>0.19</v>
      </c>
    </row>
    <row r="72" spans="6:8" ht="36">
      <c r="F72" s="53" t="s">
        <v>637</v>
      </c>
      <c r="G72" s="53">
        <v>0.06</v>
      </c>
      <c r="H72">
        <f t="shared" si="1"/>
        <v>0.13</v>
      </c>
    </row>
    <row r="73" spans="6:8">
      <c r="F73" s="229" t="s">
        <v>636</v>
      </c>
      <c r="G73" s="229">
        <v>0.13</v>
      </c>
      <c r="H73">
        <f t="shared" ref="H73:H104" si="2">SUM(G74:G75)</f>
        <v>0.01</v>
      </c>
    </row>
    <row r="74" spans="6:8">
      <c r="F74" s="235" t="s">
        <v>325</v>
      </c>
      <c r="G74" s="35"/>
      <c r="H74">
        <f t="shared" si="2"/>
        <v>0.01</v>
      </c>
    </row>
    <row r="75" spans="6:8" ht="27">
      <c r="F75" s="53" t="s">
        <v>639</v>
      </c>
      <c r="G75" s="53">
        <v>0.01</v>
      </c>
      <c r="H75">
        <f t="shared" si="2"/>
        <v>0.15</v>
      </c>
    </row>
    <row r="76" spans="6:8" ht="36">
      <c r="F76" s="53" t="s">
        <v>638</v>
      </c>
      <c r="G76" s="53">
        <v>0</v>
      </c>
      <c r="H76">
        <f t="shared" si="2"/>
        <v>0.31</v>
      </c>
    </row>
    <row r="77" spans="6:8" ht="36">
      <c r="F77" s="53" t="s">
        <v>637</v>
      </c>
      <c r="G77" s="53">
        <v>0.15</v>
      </c>
      <c r="H77">
        <f t="shared" si="2"/>
        <v>0.16</v>
      </c>
    </row>
    <row r="78" spans="6:8">
      <c r="F78" s="229" t="s">
        <v>636</v>
      </c>
      <c r="G78" s="229">
        <v>0.16</v>
      </c>
      <c r="H78">
        <f t="shared" si="2"/>
        <v>0.01</v>
      </c>
    </row>
    <row r="79" spans="6:8">
      <c r="F79" s="235" t="s">
        <v>326</v>
      </c>
      <c r="G79" s="35"/>
      <c r="H79">
        <f t="shared" si="2"/>
        <v>0.01</v>
      </c>
    </row>
    <row r="80" spans="6:8" ht="27">
      <c r="F80" s="53" t="s">
        <v>639</v>
      </c>
      <c r="G80" s="53">
        <v>0.01</v>
      </c>
      <c r="H80">
        <f t="shared" si="2"/>
        <v>0</v>
      </c>
    </row>
    <row r="81" spans="6:8" ht="36">
      <c r="F81" s="53" t="s">
        <v>638</v>
      </c>
      <c r="G81" s="53">
        <v>0</v>
      </c>
      <c r="H81">
        <f t="shared" si="2"/>
        <v>0.01</v>
      </c>
    </row>
    <row r="82" spans="6:8" ht="36">
      <c r="F82" s="53" t="s">
        <v>637</v>
      </c>
      <c r="G82" s="53">
        <v>0</v>
      </c>
      <c r="H82">
        <f t="shared" si="2"/>
        <v>0.01</v>
      </c>
    </row>
    <row r="83" spans="6:8">
      <c r="F83" s="229" t="s">
        <v>636</v>
      </c>
      <c r="G83" s="229">
        <v>0.01</v>
      </c>
      <c r="H83">
        <f t="shared" si="2"/>
        <v>0.03</v>
      </c>
    </row>
    <row r="84" spans="6:8">
      <c r="F84" s="235" t="s">
        <v>332</v>
      </c>
      <c r="G84" s="35"/>
      <c r="H84">
        <f t="shared" si="2"/>
        <v>0.03</v>
      </c>
    </row>
    <row r="85" spans="6:8" ht="27">
      <c r="F85" s="53" t="s">
        <v>639</v>
      </c>
      <c r="G85" s="53">
        <v>0.03</v>
      </c>
      <c r="H85">
        <f t="shared" si="2"/>
        <v>0.19</v>
      </c>
    </row>
    <row r="86" spans="6:8" ht="36">
      <c r="F86" s="53" t="s">
        <v>638</v>
      </c>
      <c r="G86" s="53">
        <v>0</v>
      </c>
      <c r="H86">
        <f t="shared" si="2"/>
        <v>0.41000000000000003</v>
      </c>
    </row>
    <row r="87" spans="6:8" ht="36">
      <c r="F87" s="53" t="s">
        <v>637</v>
      </c>
      <c r="G87" s="53">
        <v>0.19</v>
      </c>
      <c r="H87">
        <f t="shared" si="2"/>
        <v>0.22</v>
      </c>
    </row>
    <row r="88" spans="6:8">
      <c r="F88" s="229" t="s">
        <v>636</v>
      </c>
      <c r="G88" s="229">
        <v>0.22</v>
      </c>
      <c r="H88">
        <f t="shared" si="2"/>
        <v>0.05</v>
      </c>
    </row>
    <row r="89" spans="6:8">
      <c r="F89" s="235" t="s">
        <v>324</v>
      </c>
      <c r="G89" s="35"/>
      <c r="H89">
        <f t="shared" si="2"/>
        <v>0.05</v>
      </c>
    </row>
    <row r="90" spans="6:8" ht="27">
      <c r="F90" s="53" t="s">
        <v>639</v>
      </c>
      <c r="G90" s="53">
        <v>0.05</v>
      </c>
      <c r="H90">
        <f t="shared" si="2"/>
        <v>0.17</v>
      </c>
    </row>
    <row r="91" spans="6:8" ht="36">
      <c r="F91" s="53" t="s">
        <v>638</v>
      </c>
      <c r="G91" s="53">
        <v>0</v>
      </c>
      <c r="H91">
        <f t="shared" si="2"/>
        <v>0.39</v>
      </c>
    </row>
    <row r="92" spans="6:8" ht="36">
      <c r="F92" s="53" t="s">
        <v>637</v>
      </c>
      <c r="G92" s="53">
        <v>0.17</v>
      </c>
      <c r="H92">
        <f t="shared" si="2"/>
        <v>0.22</v>
      </c>
    </row>
    <row r="93" spans="6:8">
      <c r="F93" s="229" t="s">
        <v>636</v>
      </c>
      <c r="G93" s="229">
        <v>0.22</v>
      </c>
      <c r="H93">
        <f t="shared" si="2"/>
        <v>0.05</v>
      </c>
    </row>
    <row r="94" spans="6:8">
      <c r="F94" s="235" t="s">
        <v>327</v>
      </c>
      <c r="G94" s="35"/>
      <c r="H94">
        <f t="shared" si="2"/>
        <v>0.05</v>
      </c>
    </row>
    <row r="95" spans="6:8" ht="27">
      <c r="F95" s="53" t="s">
        <v>639</v>
      </c>
      <c r="G95" s="53">
        <v>0.05</v>
      </c>
      <c r="H95">
        <f t="shared" si="2"/>
        <v>0.18</v>
      </c>
    </row>
    <row r="96" spans="6:8" ht="36">
      <c r="F96" s="53" t="s">
        <v>638</v>
      </c>
      <c r="G96" s="53">
        <v>0</v>
      </c>
      <c r="H96">
        <f t="shared" si="2"/>
        <v>0.41000000000000003</v>
      </c>
    </row>
    <row r="97" spans="6:8" ht="36">
      <c r="F97" s="53" t="s">
        <v>637</v>
      </c>
      <c r="G97" s="53">
        <v>0.18</v>
      </c>
      <c r="H97">
        <f t="shared" si="2"/>
        <v>0.23</v>
      </c>
    </row>
    <row r="98" spans="6:8">
      <c r="F98" s="229" t="s">
        <v>636</v>
      </c>
      <c r="G98" s="229">
        <v>0.23</v>
      </c>
      <c r="H98">
        <f t="shared" si="2"/>
        <v>0.31</v>
      </c>
    </row>
    <row r="99" spans="6:8">
      <c r="F99" s="235" t="s">
        <v>269</v>
      </c>
      <c r="G99" s="35"/>
      <c r="H99">
        <f t="shared" si="2"/>
        <v>0.33999999999999997</v>
      </c>
    </row>
    <row r="100" spans="6:8" ht="27">
      <c r="F100" s="53" t="s">
        <v>639</v>
      </c>
      <c r="G100" s="53">
        <v>0.31</v>
      </c>
      <c r="H100">
        <f t="shared" si="2"/>
        <v>1.73</v>
      </c>
    </row>
    <row r="101" spans="6:8" ht="36">
      <c r="F101" s="53" t="s">
        <v>638</v>
      </c>
      <c r="G101" s="53">
        <v>0.03</v>
      </c>
      <c r="H101">
        <f t="shared" si="2"/>
        <v>3.74</v>
      </c>
    </row>
    <row r="102" spans="6:8" ht="36">
      <c r="F102" s="53" t="s">
        <v>637</v>
      </c>
      <c r="G102" s="53">
        <v>1.7</v>
      </c>
      <c r="H102">
        <f t="shared" si="2"/>
        <v>2.04</v>
      </c>
    </row>
    <row r="103" spans="6:8">
      <c r="F103" s="229" t="s">
        <v>636</v>
      </c>
      <c r="G103" s="229">
        <v>2.04</v>
      </c>
      <c r="H103">
        <f t="shared" si="2"/>
        <v>0.41</v>
      </c>
    </row>
    <row r="104" spans="6:8">
      <c r="F104" s="235" t="s">
        <v>273</v>
      </c>
      <c r="G104" s="35"/>
      <c r="H104">
        <f t="shared" si="2"/>
        <v>0.41</v>
      </c>
    </row>
    <row r="105" spans="6:8" ht="27">
      <c r="F105" s="53" t="s">
        <v>639</v>
      </c>
      <c r="G105" s="53">
        <v>0.41</v>
      </c>
      <c r="H105">
        <f t="shared" ref="H105:H136" si="3">SUM(G106:G107)</f>
        <v>0.88</v>
      </c>
    </row>
    <row r="106" spans="6:8" ht="36">
      <c r="F106" s="53" t="s">
        <v>638</v>
      </c>
      <c r="G106" s="53">
        <v>0</v>
      </c>
      <c r="H106">
        <f t="shared" si="3"/>
        <v>2.17</v>
      </c>
    </row>
    <row r="107" spans="6:8" ht="36">
      <c r="F107" s="53" t="s">
        <v>637</v>
      </c>
      <c r="G107" s="53">
        <v>0.88</v>
      </c>
      <c r="H107">
        <f t="shared" si="3"/>
        <v>1.29</v>
      </c>
    </row>
    <row r="108" spans="6:8">
      <c r="F108" s="229" t="s">
        <v>636</v>
      </c>
      <c r="G108" s="229">
        <v>1.29</v>
      </c>
      <c r="H108">
        <f t="shared" si="3"/>
        <v>0.13</v>
      </c>
    </row>
    <row r="109" spans="6:8">
      <c r="F109" s="235" t="s">
        <v>258</v>
      </c>
      <c r="G109" s="35"/>
      <c r="H109">
        <f t="shared" si="3"/>
        <v>0.15</v>
      </c>
    </row>
    <row r="110" spans="6:8" ht="27">
      <c r="F110" s="53" t="s">
        <v>639</v>
      </c>
      <c r="G110" s="53">
        <v>0.13</v>
      </c>
      <c r="H110">
        <f t="shared" si="3"/>
        <v>1.21</v>
      </c>
    </row>
    <row r="111" spans="6:8" ht="36">
      <c r="F111" s="53" t="s">
        <v>638</v>
      </c>
      <c r="G111" s="53">
        <v>0.02</v>
      </c>
      <c r="H111">
        <f t="shared" si="3"/>
        <v>2.54</v>
      </c>
    </row>
    <row r="112" spans="6:8" ht="36">
      <c r="F112" s="53" t="s">
        <v>637</v>
      </c>
      <c r="G112" s="53">
        <v>1.19</v>
      </c>
      <c r="H112">
        <f t="shared" si="3"/>
        <v>1.35</v>
      </c>
    </row>
    <row r="113" spans="6:8">
      <c r="F113" s="229" t="s">
        <v>636</v>
      </c>
      <c r="G113" s="229">
        <v>1.35</v>
      </c>
      <c r="H113">
        <f t="shared" si="3"/>
        <v>0.56999999999999995</v>
      </c>
    </row>
    <row r="114" spans="6:8">
      <c r="F114" s="235" t="s">
        <v>285</v>
      </c>
      <c r="G114" s="35"/>
      <c r="H114">
        <f t="shared" si="3"/>
        <v>0.59</v>
      </c>
    </row>
    <row r="115" spans="6:8" ht="27">
      <c r="F115" s="53" t="s">
        <v>639</v>
      </c>
      <c r="G115" s="53">
        <v>0.56999999999999995</v>
      </c>
      <c r="H115">
        <f t="shared" si="3"/>
        <v>0.22</v>
      </c>
    </row>
    <row r="116" spans="6:8" ht="36">
      <c r="F116" s="53" t="s">
        <v>638</v>
      </c>
      <c r="G116" s="53">
        <v>0.02</v>
      </c>
      <c r="H116">
        <f t="shared" si="3"/>
        <v>0.99</v>
      </c>
    </row>
    <row r="117" spans="6:8" ht="36">
      <c r="F117" s="53" t="s">
        <v>637</v>
      </c>
      <c r="G117" s="53">
        <v>0.2</v>
      </c>
      <c r="H117">
        <f t="shared" si="3"/>
        <v>0.79</v>
      </c>
    </row>
    <row r="118" spans="6:8">
      <c r="F118" s="229" t="s">
        <v>636</v>
      </c>
      <c r="G118" s="229">
        <v>0.79</v>
      </c>
      <c r="H118">
        <f t="shared" si="3"/>
        <v>0.05</v>
      </c>
    </row>
    <row r="119" spans="6:8">
      <c r="F119" s="235" t="s">
        <v>328</v>
      </c>
      <c r="G119" s="35"/>
      <c r="H119">
        <f t="shared" si="3"/>
        <v>0.05</v>
      </c>
    </row>
    <row r="120" spans="6:8" ht="27">
      <c r="F120" s="53" t="s">
        <v>639</v>
      </c>
      <c r="G120" s="53">
        <v>0.05</v>
      </c>
      <c r="H120">
        <f t="shared" si="3"/>
        <v>0.06</v>
      </c>
    </row>
    <row r="121" spans="6:8" ht="36">
      <c r="F121" s="53" t="s">
        <v>638</v>
      </c>
      <c r="G121" s="53">
        <v>0</v>
      </c>
      <c r="H121">
        <f t="shared" si="3"/>
        <v>0.16999999999999998</v>
      </c>
    </row>
    <row r="122" spans="6:8" ht="36">
      <c r="F122" s="53" t="s">
        <v>637</v>
      </c>
      <c r="G122" s="53">
        <v>0.06</v>
      </c>
      <c r="H122">
        <f t="shared" si="3"/>
        <v>0.11</v>
      </c>
    </row>
    <row r="123" spans="6:8">
      <c r="F123" s="229" t="s">
        <v>636</v>
      </c>
      <c r="G123" s="229">
        <v>0.11</v>
      </c>
      <c r="H123">
        <f t="shared" si="3"/>
        <v>0.02</v>
      </c>
    </row>
    <row r="124" spans="6:8">
      <c r="F124" s="235" t="s">
        <v>330</v>
      </c>
      <c r="G124" s="35"/>
      <c r="H124">
        <f t="shared" si="3"/>
        <v>0.02</v>
      </c>
    </row>
    <row r="125" spans="6:8" ht="27">
      <c r="F125" s="53" t="s">
        <v>639</v>
      </c>
      <c r="G125" s="53">
        <v>0.02</v>
      </c>
      <c r="H125">
        <f t="shared" si="3"/>
        <v>0.09</v>
      </c>
    </row>
    <row r="126" spans="6:8" ht="36">
      <c r="F126" s="53" t="s">
        <v>638</v>
      </c>
      <c r="G126" s="53">
        <v>0</v>
      </c>
      <c r="H126">
        <f t="shared" si="3"/>
        <v>0.19</v>
      </c>
    </row>
    <row r="127" spans="6:8" ht="36">
      <c r="F127" s="53" t="s">
        <v>637</v>
      </c>
      <c r="G127" s="53">
        <v>0.09</v>
      </c>
      <c r="H127">
        <f t="shared" si="3"/>
        <v>0.1</v>
      </c>
    </row>
    <row r="128" spans="6:8">
      <c r="F128" s="229" t="s">
        <v>636</v>
      </c>
      <c r="G128" s="229">
        <v>0.1</v>
      </c>
      <c r="H128">
        <f t="shared" si="3"/>
        <v>0.04</v>
      </c>
    </row>
    <row r="129" spans="6:8">
      <c r="F129" s="235" t="s">
        <v>329</v>
      </c>
      <c r="G129" s="35"/>
      <c r="H129">
        <f t="shared" si="3"/>
        <v>0.04</v>
      </c>
    </row>
    <row r="130" spans="6:8" ht="27">
      <c r="F130" s="53" t="s">
        <v>639</v>
      </c>
      <c r="G130" s="53">
        <v>0.04</v>
      </c>
      <c r="H130">
        <f t="shared" si="3"/>
        <v>0.08</v>
      </c>
    </row>
    <row r="131" spans="6:8" ht="36">
      <c r="F131" s="53" t="s">
        <v>638</v>
      </c>
      <c r="G131" s="53">
        <v>0</v>
      </c>
      <c r="H131">
        <f t="shared" si="3"/>
        <v>0.2</v>
      </c>
    </row>
    <row r="132" spans="6:8" ht="36">
      <c r="F132" s="53" t="s">
        <v>637</v>
      </c>
      <c r="G132" s="53">
        <v>0.08</v>
      </c>
      <c r="H132">
        <f t="shared" si="3"/>
        <v>0.12</v>
      </c>
    </row>
    <row r="133" spans="6:8">
      <c r="F133" s="229" t="s">
        <v>636</v>
      </c>
      <c r="G133" s="229">
        <v>0.12</v>
      </c>
      <c r="H133">
        <f t="shared" si="3"/>
        <v>0.09</v>
      </c>
    </row>
    <row r="134" spans="6:8">
      <c r="F134" s="235" t="s">
        <v>261</v>
      </c>
      <c r="G134" s="35"/>
      <c r="H134">
        <f t="shared" si="3"/>
        <v>0.09</v>
      </c>
    </row>
    <row r="135" spans="6:8" ht="27">
      <c r="F135" s="53" t="s">
        <v>639</v>
      </c>
      <c r="G135" s="53">
        <v>0.09</v>
      </c>
      <c r="H135">
        <f t="shared" si="3"/>
        <v>0.17</v>
      </c>
    </row>
    <row r="136" spans="6:8" ht="36">
      <c r="F136" s="53" t="s">
        <v>638</v>
      </c>
      <c r="G136" s="53">
        <v>0</v>
      </c>
      <c r="H136">
        <f t="shared" si="3"/>
        <v>0.44000000000000006</v>
      </c>
    </row>
    <row r="137" spans="6:8" ht="36">
      <c r="F137" s="53" t="s">
        <v>637</v>
      </c>
      <c r="G137" s="53">
        <v>0.17</v>
      </c>
      <c r="H137">
        <f t="shared" ref="H137:H148" si="4">SUM(G138:G139)</f>
        <v>0.27</v>
      </c>
    </row>
    <row r="138" spans="6:8">
      <c r="F138" s="229" t="s">
        <v>636</v>
      </c>
      <c r="G138" s="229">
        <v>0.27</v>
      </c>
      <c r="H138">
        <f t="shared" si="4"/>
        <v>0.24</v>
      </c>
    </row>
    <row r="139" spans="6:8">
      <c r="F139" s="235" t="s">
        <v>268</v>
      </c>
      <c r="G139" s="35"/>
      <c r="H139">
        <f t="shared" si="4"/>
        <v>0.24</v>
      </c>
    </row>
    <row r="140" spans="6:8" ht="27">
      <c r="F140" s="53" t="s">
        <v>639</v>
      </c>
      <c r="G140" s="53">
        <v>0.24</v>
      </c>
      <c r="H140">
        <f t="shared" si="4"/>
        <v>2.4700000000000002</v>
      </c>
    </row>
    <row r="141" spans="6:8" ht="36">
      <c r="F141" s="53" t="s">
        <v>638</v>
      </c>
      <c r="G141" s="53">
        <v>0</v>
      </c>
      <c r="H141">
        <f t="shared" si="4"/>
        <v>5.18</v>
      </c>
    </row>
    <row r="142" spans="6:8" ht="36">
      <c r="F142" s="53" t="s">
        <v>637</v>
      </c>
      <c r="G142" s="53">
        <v>2.4700000000000002</v>
      </c>
      <c r="H142">
        <f t="shared" si="4"/>
        <v>2.71</v>
      </c>
    </row>
    <row r="143" spans="6:8">
      <c r="F143" s="229" t="s">
        <v>636</v>
      </c>
      <c r="G143" s="229">
        <v>2.71</v>
      </c>
      <c r="H143">
        <f t="shared" si="4"/>
        <v>2.0699999999999998</v>
      </c>
    </row>
    <row r="144" spans="6:8" ht="18">
      <c r="F144" s="235" t="s">
        <v>331</v>
      </c>
      <c r="G144" s="35"/>
      <c r="H144">
        <f t="shared" si="4"/>
        <v>2.15</v>
      </c>
    </row>
    <row r="145" spans="6:8" ht="27">
      <c r="F145" s="53" t="s">
        <v>639</v>
      </c>
      <c r="G145" s="53">
        <v>2.0699999999999998</v>
      </c>
      <c r="H145">
        <f t="shared" si="4"/>
        <v>6.46</v>
      </c>
    </row>
    <row r="146" spans="6:8" ht="36">
      <c r="F146" s="53" t="s">
        <v>638</v>
      </c>
      <c r="G146" s="53">
        <v>0.08</v>
      </c>
      <c r="H146">
        <f t="shared" si="4"/>
        <v>14.899999999999999</v>
      </c>
    </row>
    <row r="147" spans="6:8" ht="36">
      <c r="F147" s="53" t="s">
        <v>637</v>
      </c>
      <c r="G147" s="53">
        <v>6.38</v>
      </c>
      <c r="H147">
        <f t="shared" si="4"/>
        <v>8.52</v>
      </c>
    </row>
    <row r="148" spans="6:8">
      <c r="F148" s="229" t="s">
        <v>636</v>
      </c>
      <c r="G148" s="229">
        <v>8.52</v>
      </c>
      <c r="H148">
        <f t="shared" si="4"/>
        <v>0</v>
      </c>
    </row>
  </sheetData>
  <mergeCells count="4">
    <mergeCell ref="F6:G6"/>
    <mergeCell ref="F7:G7"/>
    <mergeCell ref="B6:C6"/>
    <mergeCell ref="B7:C7"/>
  </mergeCells>
  <hyperlinks>
    <hyperlink ref="C3" r:id="rId1" xr:uid="{FDE4AFF0-60CD-4275-A5B8-6D3FCC0B56F4}"/>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F9EA-3665-4DFD-9F25-F32426776753}">
  <dimension ref="B2:H219"/>
  <sheetViews>
    <sheetView topLeftCell="A4" workbookViewId="0">
      <selection activeCell="F35" sqref="F35"/>
    </sheetView>
  </sheetViews>
  <sheetFormatPr baseColWidth="10" defaultRowHeight="14.5"/>
  <cols>
    <col min="1" max="1" width="5" customWidth="1"/>
  </cols>
  <sheetData>
    <row r="2" spans="2:8" ht="21">
      <c r="B2" s="188" t="s">
        <v>642</v>
      </c>
    </row>
    <row r="3" spans="2:8">
      <c r="B3" t="s">
        <v>629</v>
      </c>
      <c r="C3" s="199" t="s">
        <v>643</v>
      </c>
    </row>
    <row r="4" spans="2:8">
      <c r="B4" s="42" t="s">
        <v>644</v>
      </c>
      <c r="C4" s="42"/>
      <c r="D4" s="42"/>
      <c r="E4" s="42"/>
      <c r="F4" s="42"/>
      <c r="G4" s="42"/>
      <c r="H4" s="42"/>
    </row>
    <row r="6" spans="2:8" ht="78">
      <c r="B6" s="237" t="s">
        <v>0</v>
      </c>
      <c r="C6" s="237" t="s">
        <v>1</v>
      </c>
      <c r="D6" s="237" t="s">
        <v>2</v>
      </c>
      <c r="E6" s="237" t="s">
        <v>3</v>
      </c>
      <c r="F6" s="237" t="s">
        <v>4</v>
      </c>
      <c r="G6" s="237" t="s">
        <v>5</v>
      </c>
      <c r="H6" s="237" t="s">
        <v>6</v>
      </c>
    </row>
    <row r="7" spans="2:8" ht="26">
      <c r="B7" s="1" t="s">
        <v>7</v>
      </c>
      <c r="C7" s="2">
        <v>0.20399999999999999</v>
      </c>
      <c r="D7" s="3">
        <v>2168.3000000000002</v>
      </c>
      <c r="E7" s="2">
        <v>0.106</v>
      </c>
      <c r="F7" s="3">
        <v>40113</v>
      </c>
      <c r="G7" s="2">
        <v>0.129</v>
      </c>
      <c r="H7" s="3">
        <v>23635.9</v>
      </c>
    </row>
    <row r="8" spans="2:8" ht="26">
      <c r="B8" s="1" t="s">
        <v>331</v>
      </c>
      <c r="C8" s="2">
        <v>0.122</v>
      </c>
      <c r="D8" s="3">
        <v>1302.8</v>
      </c>
      <c r="E8" s="2">
        <v>0.42</v>
      </c>
      <c r="F8" s="3">
        <v>29314.1</v>
      </c>
      <c r="G8" s="2">
        <v>0.157</v>
      </c>
      <c r="H8" s="3">
        <v>28793.3</v>
      </c>
    </row>
    <row r="9" spans="2:8">
      <c r="B9" s="1" t="s">
        <v>276</v>
      </c>
      <c r="C9" s="2">
        <v>5.6000000000000001E-2</v>
      </c>
      <c r="D9" s="4">
        <v>594.29999999999995</v>
      </c>
      <c r="E9" s="2">
        <v>1.554</v>
      </c>
      <c r="F9" s="3">
        <v>14263.5</v>
      </c>
      <c r="G9" s="2">
        <v>5.2999999999999999E-2</v>
      </c>
      <c r="H9" s="3">
        <v>9762.1</v>
      </c>
    </row>
    <row r="10" spans="2:8">
      <c r="B10" s="1" t="s">
        <v>8</v>
      </c>
      <c r="C10" s="2">
        <v>4.7E-2</v>
      </c>
      <c r="D10" s="4">
        <v>495.7</v>
      </c>
      <c r="E10" s="2">
        <v>3.5999999999999997E-2</v>
      </c>
      <c r="F10" s="3">
        <v>11154</v>
      </c>
      <c r="G10" s="2">
        <v>0</v>
      </c>
      <c r="H10" s="4" t="s">
        <v>9</v>
      </c>
    </row>
    <row r="11" spans="2:8" ht="26">
      <c r="B11" s="1" t="s">
        <v>332</v>
      </c>
      <c r="C11" s="2">
        <v>4.3999999999999997E-2</v>
      </c>
      <c r="D11" s="4">
        <v>467.1</v>
      </c>
      <c r="E11" s="2">
        <v>6.5890000000000004</v>
      </c>
      <c r="F11" s="3">
        <v>10691.3</v>
      </c>
      <c r="G11" s="2">
        <v>0.1</v>
      </c>
      <c r="H11" s="3">
        <v>18324.2</v>
      </c>
    </row>
    <row r="12" spans="2:8">
      <c r="B12" s="1" t="s">
        <v>282</v>
      </c>
      <c r="C12" s="2">
        <v>4.4999999999999998E-2</v>
      </c>
      <c r="D12" s="4">
        <v>474.2</v>
      </c>
      <c r="E12" s="2">
        <v>0.12</v>
      </c>
      <c r="F12" s="3">
        <v>10669.1</v>
      </c>
      <c r="G12" s="2">
        <v>0</v>
      </c>
      <c r="H12" s="4">
        <v>38.200000000000003</v>
      </c>
    </row>
    <row r="13" spans="2:8" ht="26">
      <c r="B13" s="1" t="s">
        <v>269</v>
      </c>
      <c r="C13" s="2">
        <v>3.5000000000000003E-2</v>
      </c>
      <c r="D13" s="4">
        <v>372.1</v>
      </c>
      <c r="E13" s="2">
        <v>0.39300000000000002</v>
      </c>
      <c r="F13" s="3">
        <v>9666.1</v>
      </c>
      <c r="G13" s="2">
        <v>5.2999999999999999E-2</v>
      </c>
      <c r="H13" s="3">
        <v>9777.7999999999993</v>
      </c>
    </row>
    <row r="14" spans="2:8">
      <c r="B14" s="1" t="s">
        <v>281</v>
      </c>
      <c r="C14" s="2">
        <v>2.3E-2</v>
      </c>
      <c r="D14" s="4">
        <v>240.2</v>
      </c>
      <c r="E14" s="2">
        <v>8.2000000000000003E-2</v>
      </c>
      <c r="F14" s="3">
        <v>5884.2</v>
      </c>
      <c r="G14" s="2">
        <v>2.5000000000000001E-2</v>
      </c>
      <c r="H14" s="3">
        <v>4491.2</v>
      </c>
    </row>
    <row r="15" spans="2:8">
      <c r="B15" s="1" t="s">
        <v>262</v>
      </c>
      <c r="C15" s="2">
        <v>1.9E-2</v>
      </c>
      <c r="D15" s="4">
        <v>200</v>
      </c>
      <c r="E15" s="2">
        <v>3.2000000000000001E-2</v>
      </c>
      <c r="F15" s="3">
        <v>5595.6</v>
      </c>
      <c r="G15" s="2">
        <v>0</v>
      </c>
      <c r="H15" s="4" t="s">
        <v>9</v>
      </c>
    </row>
    <row r="16" spans="2:8">
      <c r="B16" s="1" t="s">
        <v>333</v>
      </c>
      <c r="C16" s="2">
        <v>2.3E-2</v>
      </c>
      <c r="D16" s="4">
        <v>240</v>
      </c>
      <c r="E16" s="2">
        <v>0.33800000000000002</v>
      </c>
      <c r="F16" s="3">
        <v>4799.8</v>
      </c>
      <c r="G16" s="2">
        <v>0.01</v>
      </c>
      <c r="H16" s="3">
        <v>1891.3</v>
      </c>
    </row>
    <row r="17" spans="2:8">
      <c r="B17" s="1" t="s">
        <v>279</v>
      </c>
      <c r="C17" s="2">
        <v>1.6E-2</v>
      </c>
      <c r="D17" s="4">
        <v>166.5</v>
      </c>
      <c r="E17" s="2">
        <v>6.9000000000000006E-2</v>
      </c>
      <c r="F17" s="3">
        <v>3580.2</v>
      </c>
      <c r="G17" s="2">
        <v>2.4E-2</v>
      </c>
      <c r="H17" s="3">
        <v>4305.1000000000004</v>
      </c>
    </row>
    <row r="18" spans="2:8">
      <c r="B18" s="1" t="s">
        <v>11</v>
      </c>
      <c r="C18" s="2">
        <v>1.6E-2</v>
      </c>
      <c r="D18" s="4">
        <v>169.3</v>
      </c>
      <c r="E18" s="2">
        <v>0.14299999999999999</v>
      </c>
      <c r="F18" s="3">
        <v>3386</v>
      </c>
      <c r="G18" s="2">
        <v>0</v>
      </c>
      <c r="H18" s="4" t="s">
        <v>9</v>
      </c>
    </row>
    <row r="19" spans="2:8">
      <c r="B19" s="1" t="s">
        <v>283</v>
      </c>
      <c r="C19" s="2">
        <v>0.01</v>
      </c>
      <c r="D19" s="4">
        <v>108.5</v>
      </c>
      <c r="E19" s="2">
        <v>0.2</v>
      </c>
      <c r="F19" s="3">
        <v>2712.6</v>
      </c>
      <c r="G19" s="2">
        <v>0.01</v>
      </c>
      <c r="H19" s="3">
        <v>1779.3</v>
      </c>
    </row>
    <row r="20" spans="2:8">
      <c r="B20" s="1" t="s">
        <v>12</v>
      </c>
      <c r="C20" s="2">
        <v>1.4E-2</v>
      </c>
      <c r="D20" s="4">
        <v>147.4</v>
      </c>
      <c r="E20" s="2">
        <v>0.08</v>
      </c>
      <c r="F20" s="3">
        <v>2432.6999999999998</v>
      </c>
      <c r="G20" s="2">
        <v>2E-3</v>
      </c>
      <c r="H20" s="4">
        <v>290</v>
      </c>
    </row>
    <row r="21" spans="2:8">
      <c r="B21" s="1" t="s">
        <v>13</v>
      </c>
      <c r="C21" s="2">
        <v>1.7000000000000001E-2</v>
      </c>
      <c r="D21" s="4">
        <v>180.5</v>
      </c>
      <c r="E21" s="2">
        <v>0.496</v>
      </c>
      <c r="F21" s="3">
        <v>1985.7</v>
      </c>
      <c r="G21" s="2">
        <v>1.2999999999999999E-2</v>
      </c>
      <c r="H21" s="3">
        <v>2412.8000000000002</v>
      </c>
    </row>
    <row r="22" spans="2:8">
      <c r="B22" s="1" t="s">
        <v>14</v>
      </c>
      <c r="C22" s="2">
        <v>8.0000000000000002E-3</v>
      </c>
      <c r="D22" s="4">
        <v>81.400000000000006</v>
      </c>
      <c r="E22" s="2">
        <v>5.1999999999999998E-2</v>
      </c>
      <c r="F22" s="3">
        <v>1832</v>
      </c>
      <c r="G22" s="2">
        <v>0</v>
      </c>
      <c r="H22" s="4" t="s">
        <v>9</v>
      </c>
    </row>
    <row r="23" spans="2:8">
      <c r="B23" s="1" t="s">
        <v>277</v>
      </c>
      <c r="C23" s="2">
        <v>7.0000000000000001E-3</v>
      </c>
      <c r="D23" s="4">
        <v>76</v>
      </c>
      <c r="E23" s="2">
        <v>4.7E-2</v>
      </c>
      <c r="F23" s="3">
        <v>1711.1</v>
      </c>
      <c r="G23" s="2">
        <v>6.0000000000000001E-3</v>
      </c>
      <c r="H23" s="3">
        <v>1036.9000000000001</v>
      </c>
    </row>
    <row r="24" spans="2:8">
      <c r="B24" s="1" t="s">
        <v>15</v>
      </c>
      <c r="C24" s="2">
        <v>1.4999999999999999E-2</v>
      </c>
      <c r="D24" s="4">
        <v>156.6</v>
      </c>
      <c r="E24" s="2">
        <v>46.837000000000003</v>
      </c>
      <c r="F24" s="3">
        <v>1566.3</v>
      </c>
      <c r="G24" s="2">
        <v>1.9E-2</v>
      </c>
      <c r="H24" s="3">
        <v>3445.2</v>
      </c>
    </row>
    <row r="25" spans="2:8">
      <c r="B25" s="1" t="s">
        <v>268</v>
      </c>
      <c r="C25" s="2">
        <v>5.0000000000000001E-3</v>
      </c>
      <c r="D25" s="4">
        <v>54.3</v>
      </c>
      <c r="E25" s="2">
        <v>9.2999999999999999E-2</v>
      </c>
      <c r="F25" s="3">
        <v>1557.4</v>
      </c>
      <c r="G25" s="2">
        <v>4.0000000000000001E-3</v>
      </c>
      <c r="H25" s="4">
        <v>641.5</v>
      </c>
    </row>
    <row r="26" spans="2:8">
      <c r="B26" s="1" t="s">
        <v>260</v>
      </c>
      <c r="C26" s="2">
        <v>4.0000000000000001E-3</v>
      </c>
      <c r="D26" s="4">
        <v>40.299999999999997</v>
      </c>
      <c r="E26" s="2">
        <v>0.113</v>
      </c>
      <c r="F26" s="3">
        <v>1125.8</v>
      </c>
      <c r="G26" s="2">
        <v>2E-3</v>
      </c>
      <c r="H26" s="4">
        <v>314</v>
      </c>
    </row>
    <row r="27" spans="2:8">
      <c r="B27" s="1" t="s">
        <v>16</v>
      </c>
      <c r="C27" s="2">
        <v>1.4E-2</v>
      </c>
      <c r="D27" s="4">
        <v>145</v>
      </c>
      <c r="E27" s="2">
        <v>0.4</v>
      </c>
      <c r="F27" s="3">
        <v>1087.8</v>
      </c>
      <c r="G27" s="2">
        <v>2.5999999999999999E-2</v>
      </c>
      <c r="H27" s="3">
        <v>4716.3</v>
      </c>
    </row>
    <row r="28" spans="2:8">
      <c r="B28" s="1" t="s">
        <v>322</v>
      </c>
      <c r="C28" s="2">
        <v>6.0000000000000001E-3</v>
      </c>
      <c r="D28" s="4">
        <v>60.9</v>
      </c>
      <c r="E28" s="2">
        <v>2.1859999999999999</v>
      </c>
      <c r="F28" s="3">
        <v>1065.4000000000001</v>
      </c>
      <c r="G28" s="2">
        <v>3.0000000000000001E-3</v>
      </c>
      <c r="H28" s="4">
        <v>614.70000000000005</v>
      </c>
    </row>
    <row r="29" spans="2:8">
      <c r="B29" s="1" t="s">
        <v>287</v>
      </c>
      <c r="C29" s="2">
        <v>4.0000000000000001E-3</v>
      </c>
      <c r="D29" s="4">
        <v>44.7</v>
      </c>
      <c r="E29" s="2">
        <v>0.126</v>
      </c>
      <c r="F29" s="3">
        <v>1005</v>
      </c>
      <c r="G29" s="2">
        <v>0</v>
      </c>
      <c r="H29" s="4" t="s">
        <v>9</v>
      </c>
    </row>
    <row r="30" spans="2:8">
      <c r="B30" s="1" t="s">
        <v>17</v>
      </c>
      <c r="C30" s="2">
        <v>3.0000000000000001E-3</v>
      </c>
      <c r="D30" s="4">
        <v>35.1</v>
      </c>
      <c r="E30" s="2">
        <v>9.5000000000000001E-2</v>
      </c>
      <c r="F30" s="4">
        <v>877.7</v>
      </c>
      <c r="G30" s="2">
        <v>0</v>
      </c>
      <c r="H30" s="4" t="s">
        <v>9</v>
      </c>
    </row>
    <row r="31" spans="2:8">
      <c r="B31" s="1" t="s">
        <v>18</v>
      </c>
      <c r="C31" s="2">
        <v>4.0000000000000001E-3</v>
      </c>
      <c r="D31" s="4">
        <v>46.7</v>
      </c>
      <c r="E31" s="2">
        <v>3.5000000000000003E-2</v>
      </c>
      <c r="F31" s="4">
        <v>816.7</v>
      </c>
      <c r="G31" s="2">
        <v>0</v>
      </c>
      <c r="H31" s="4" t="s">
        <v>9</v>
      </c>
    </row>
    <row r="32" spans="2:8">
      <c r="B32" s="1" t="s">
        <v>19</v>
      </c>
      <c r="C32" s="2">
        <v>4.0000000000000001E-3</v>
      </c>
      <c r="D32" s="4">
        <v>42.3</v>
      </c>
      <c r="E32" s="2">
        <v>8.4000000000000005E-2</v>
      </c>
      <c r="F32" s="4">
        <v>740.2</v>
      </c>
      <c r="G32" s="2">
        <v>0</v>
      </c>
      <c r="H32" s="4" t="s">
        <v>9</v>
      </c>
    </row>
    <row r="33" spans="2:8" ht="26">
      <c r="B33" s="1" t="s">
        <v>20</v>
      </c>
      <c r="C33" s="2">
        <v>3.0000000000000001E-3</v>
      </c>
      <c r="D33" s="4">
        <v>30.4</v>
      </c>
      <c r="E33" s="2">
        <v>7.2999999999999995E-2</v>
      </c>
      <c r="F33" s="4">
        <v>683.1</v>
      </c>
      <c r="G33" s="2">
        <v>0</v>
      </c>
      <c r="H33" s="4" t="s">
        <v>9</v>
      </c>
    </row>
    <row r="34" spans="2:8">
      <c r="B34" s="1" t="s">
        <v>264</v>
      </c>
      <c r="C34" s="2">
        <v>3.0000000000000001E-3</v>
      </c>
      <c r="D34" s="4">
        <v>28.2</v>
      </c>
      <c r="E34" s="2">
        <v>5.3999999999999999E-2</v>
      </c>
      <c r="F34" s="4">
        <v>658.2</v>
      </c>
      <c r="G34" s="2">
        <v>1E-3</v>
      </c>
      <c r="H34" s="4">
        <v>160.30000000000001</v>
      </c>
    </row>
    <row r="35" spans="2:8">
      <c r="B35" s="1" t="s">
        <v>273</v>
      </c>
      <c r="C35" s="2">
        <v>2E-3</v>
      </c>
      <c r="D35" s="4">
        <v>23.8</v>
      </c>
      <c r="E35" s="2">
        <v>5.1999999999999998E-2</v>
      </c>
      <c r="F35" s="4">
        <v>653.70000000000005</v>
      </c>
      <c r="G35" s="2">
        <v>0</v>
      </c>
      <c r="H35" s="4" t="s">
        <v>9</v>
      </c>
    </row>
    <row r="36" spans="2:8">
      <c r="B36" s="1" t="s">
        <v>261</v>
      </c>
      <c r="C36" s="2">
        <v>2E-3</v>
      </c>
      <c r="D36" s="4">
        <v>22.1</v>
      </c>
      <c r="E36" s="2">
        <v>7.8E-2</v>
      </c>
      <c r="F36" s="4">
        <v>595</v>
      </c>
      <c r="G36" s="2">
        <v>4.0000000000000001E-3</v>
      </c>
      <c r="H36" s="4">
        <v>656.1</v>
      </c>
    </row>
    <row r="37" spans="2:8">
      <c r="B37" s="1" t="s">
        <v>21</v>
      </c>
      <c r="C37" s="2">
        <v>4.0000000000000001E-3</v>
      </c>
      <c r="D37" s="4">
        <v>47.3</v>
      </c>
      <c r="E37" s="2">
        <v>0.72799999999999998</v>
      </c>
      <c r="F37" s="4">
        <v>591.6</v>
      </c>
      <c r="G37" s="2">
        <v>1.0999999999999999E-2</v>
      </c>
      <c r="H37" s="3">
        <v>2089.3000000000002</v>
      </c>
    </row>
    <row r="38" spans="2:8">
      <c r="B38" s="1" t="s">
        <v>285</v>
      </c>
      <c r="C38" s="2">
        <v>2E-3</v>
      </c>
      <c r="D38" s="4">
        <v>23</v>
      </c>
      <c r="E38" s="2">
        <v>8.7999999999999995E-2</v>
      </c>
      <c r="F38" s="4">
        <v>552</v>
      </c>
      <c r="G38" s="2">
        <v>2E-3</v>
      </c>
      <c r="H38" s="4">
        <v>382.9</v>
      </c>
    </row>
    <row r="39" spans="2:8" ht="26">
      <c r="B39" s="1" t="s">
        <v>22</v>
      </c>
      <c r="C39" s="2">
        <v>2E-3</v>
      </c>
      <c r="D39" s="4">
        <v>22.4</v>
      </c>
      <c r="E39" s="2">
        <v>1.4E-2</v>
      </c>
      <c r="F39" s="4">
        <v>469.4</v>
      </c>
      <c r="G39" s="2">
        <v>0</v>
      </c>
      <c r="H39" s="4" t="s">
        <v>9</v>
      </c>
    </row>
    <row r="40" spans="2:8">
      <c r="B40" s="1" t="s">
        <v>23</v>
      </c>
      <c r="C40" s="2">
        <v>4.0000000000000001E-3</v>
      </c>
      <c r="D40" s="4">
        <v>45.1</v>
      </c>
      <c r="E40" s="2">
        <v>18.369</v>
      </c>
      <c r="F40" s="4">
        <v>450.8</v>
      </c>
      <c r="G40" s="2">
        <v>6.0000000000000001E-3</v>
      </c>
      <c r="H40" s="3">
        <v>1080.2</v>
      </c>
    </row>
    <row r="41" spans="2:8">
      <c r="B41" s="1" t="s">
        <v>24</v>
      </c>
      <c r="C41" s="2">
        <v>2E-3</v>
      </c>
      <c r="D41" s="4">
        <v>25.4</v>
      </c>
      <c r="E41" s="2">
        <v>2.7E-2</v>
      </c>
      <c r="F41" s="4">
        <v>444.9</v>
      </c>
      <c r="G41" s="2">
        <v>0</v>
      </c>
      <c r="H41" s="4" t="s">
        <v>9</v>
      </c>
    </row>
    <row r="42" spans="2:8">
      <c r="B42" s="1" t="s">
        <v>25</v>
      </c>
      <c r="C42" s="2">
        <v>6.0000000000000001E-3</v>
      </c>
      <c r="D42" s="4">
        <v>61.3</v>
      </c>
      <c r="E42" s="2">
        <v>2.7E-2</v>
      </c>
      <c r="F42" s="4">
        <v>398.3</v>
      </c>
      <c r="G42" s="2">
        <v>0</v>
      </c>
      <c r="H42" s="4" t="s">
        <v>9</v>
      </c>
    </row>
    <row r="43" spans="2:8">
      <c r="B43" s="1" t="s">
        <v>26</v>
      </c>
      <c r="C43" s="2">
        <v>2E-3</v>
      </c>
      <c r="D43" s="4">
        <v>16.600000000000001</v>
      </c>
      <c r="E43" s="2">
        <v>5.266</v>
      </c>
      <c r="F43" s="4">
        <v>390.9</v>
      </c>
      <c r="G43" s="2">
        <v>1E-3</v>
      </c>
      <c r="H43" s="4">
        <v>129.9</v>
      </c>
    </row>
    <row r="44" spans="2:8">
      <c r="B44" s="1" t="s">
        <v>327</v>
      </c>
      <c r="C44" s="2">
        <v>2E-3</v>
      </c>
      <c r="D44" s="4">
        <v>21.8</v>
      </c>
      <c r="E44" s="2">
        <v>1.5</v>
      </c>
      <c r="F44" s="4">
        <v>382</v>
      </c>
      <c r="G44" s="2">
        <v>1E-3</v>
      </c>
      <c r="H44" s="4">
        <v>217.4</v>
      </c>
    </row>
    <row r="45" spans="2:8">
      <c r="B45" s="1" t="s">
        <v>27</v>
      </c>
      <c r="C45" s="2">
        <v>2E-3</v>
      </c>
      <c r="D45" s="4">
        <v>19.600000000000001</v>
      </c>
      <c r="E45" s="2">
        <v>3.1E-2</v>
      </c>
      <c r="F45" s="4">
        <v>343.1</v>
      </c>
      <c r="G45" s="2">
        <v>0</v>
      </c>
      <c r="H45" s="4" t="s">
        <v>9</v>
      </c>
    </row>
    <row r="46" spans="2:8">
      <c r="B46" s="1" t="s">
        <v>28</v>
      </c>
      <c r="C46" s="2">
        <v>2E-3</v>
      </c>
      <c r="D46" s="4">
        <v>23.2</v>
      </c>
      <c r="E46" s="2">
        <v>6.5000000000000002E-2</v>
      </c>
      <c r="F46" s="4">
        <v>324.60000000000002</v>
      </c>
      <c r="G46" s="2">
        <v>0</v>
      </c>
      <c r="H46" s="4" t="s">
        <v>9</v>
      </c>
    </row>
    <row r="47" spans="2:8">
      <c r="B47" s="1" t="s">
        <v>29</v>
      </c>
      <c r="C47" s="2">
        <v>2E-3</v>
      </c>
      <c r="D47" s="4">
        <v>20.399999999999999</v>
      </c>
      <c r="E47" s="2">
        <v>8.0000000000000002E-3</v>
      </c>
      <c r="F47" s="4">
        <v>280.3</v>
      </c>
      <c r="G47" s="2">
        <v>0</v>
      </c>
      <c r="H47" s="4" t="s">
        <v>9</v>
      </c>
    </row>
    <row r="48" spans="2:8">
      <c r="B48" s="1" t="s">
        <v>30</v>
      </c>
      <c r="C48" s="2">
        <v>3.0000000000000001E-3</v>
      </c>
      <c r="D48" s="4">
        <v>26.8</v>
      </c>
      <c r="E48" s="2">
        <v>3.6080000000000001</v>
      </c>
      <c r="F48" s="4">
        <v>268</v>
      </c>
      <c r="G48" s="2">
        <v>2E-3</v>
      </c>
      <c r="H48" s="4">
        <v>329.7</v>
      </c>
    </row>
    <row r="49" spans="2:8">
      <c r="B49" s="1" t="s">
        <v>31</v>
      </c>
      <c r="C49" s="2">
        <v>1E-3</v>
      </c>
      <c r="D49" s="4">
        <v>15.2</v>
      </c>
      <c r="E49" s="2">
        <v>3.2000000000000001E-2</v>
      </c>
      <c r="F49" s="4">
        <v>258.39999999999998</v>
      </c>
      <c r="G49" s="2">
        <v>0</v>
      </c>
      <c r="H49" s="4" t="s">
        <v>9</v>
      </c>
    </row>
    <row r="50" spans="2:8">
      <c r="B50" s="1" t="s">
        <v>32</v>
      </c>
      <c r="C50" s="2">
        <v>1E-3</v>
      </c>
      <c r="D50" s="4">
        <v>14.7</v>
      </c>
      <c r="E50" s="2">
        <v>4.3999999999999997E-2</v>
      </c>
      <c r="F50" s="4">
        <v>257.7</v>
      </c>
      <c r="G50" s="2">
        <v>0</v>
      </c>
      <c r="H50" s="4" t="s">
        <v>9</v>
      </c>
    </row>
    <row r="51" spans="2:8">
      <c r="B51" s="1" t="s">
        <v>33</v>
      </c>
      <c r="C51" s="2">
        <v>1E-3</v>
      </c>
      <c r="D51" s="4">
        <v>12.6</v>
      </c>
      <c r="E51" s="2">
        <v>6.141</v>
      </c>
      <c r="F51" s="4">
        <v>251</v>
      </c>
      <c r="G51" s="2">
        <v>0</v>
      </c>
      <c r="H51" s="4">
        <v>72.400000000000006</v>
      </c>
    </row>
    <row r="52" spans="2:8">
      <c r="B52" s="1" t="s">
        <v>34</v>
      </c>
      <c r="C52" s="2">
        <v>2E-3</v>
      </c>
      <c r="D52" s="4">
        <v>20.8</v>
      </c>
      <c r="E52" s="2">
        <v>3.6999999999999998E-2</v>
      </c>
      <c r="F52" s="4">
        <v>249.3</v>
      </c>
      <c r="G52" s="2">
        <v>0</v>
      </c>
      <c r="H52" s="4" t="s">
        <v>9</v>
      </c>
    </row>
    <row r="53" spans="2:8">
      <c r="B53" s="1" t="s">
        <v>35</v>
      </c>
      <c r="C53" s="2">
        <v>2E-3</v>
      </c>
      <c r="D53" s="4">
        <v>23.8</v>
      </c>
      <c r="E53" s="2">
        <v>0.16400000000000001</v>
      </c>
      <c r="F53" s="4">
        <v>202.5</v>
      </c>
      <c r="G53" s="2">
        <v>0</v>
      </c>
      <c r="H53" s="4" t="s">
        <v>9</v>
      </c>
    </row>
    <row r="54" spans="2:8">
      <c r="B54" s="1" t="s">
        <v>36</v>
      </c>
      <c r="C54" s="2">
        <v>1E-3</v>
      </c>
      <c r="D54" s="4">
        <v>11.3</v>
      </c>
      <c r="E54" s="2">
        <v>4.0000000000000001E-3</v>
      </c>
      <c r="F54" s="4">
        <v>202.2</v>
      </c>
      <c r="G54" s="2">
        <v>0</v>
      </c>
      <c r="H54" s="4" t="s">
        <v>9</v>
      </c>
    </row>
    <row r="55" spans="2:8">
      <c r="B55" s="1" t="s">
        <v>37</v>
      </c>
      <c r="C55" s="2">
        <v>2E-3</v>
      </c>
      <c r="D55" s="4">
        <v>17.5</v>
      </c>
      <c r="E55" s="2">
        <v>5.2999999999999999E-2</v>
      </c>
      <c r="F55" s="4">
        <v>197.3</v>
      </c>
      <c r="G55" s="2">
        <v>0</v>
      </c>
      <c r="H55" s="4" t="s">
        <v>9</v>
      </c>
    </row>
    <row r="56" spans="2:8">
      <c r="B56" s="1" t="s">
        <v>38</v>
      </c>
      <c r="C56" s="2">
        <v>1E-3</v>
      </c>
      <c r="D56" s="4">
        <v>13.9</v>
      </c>
      <c r="E56" s="2">
        <v>4.2300000000000004</v>
      </c>
      <c r="F56" s="4">
        <v>193.9</v>
      </c>
      <c r="G56" s="2">
        <v>3.0000000000000001E-3</v>
      </c>
      <c r="H56" s="4">
        <v>532.4</v>
      </c>
    </row>
    <row r="57" spans="2:8" ht="26">
      <c r="B57" s="1" t="s">
        <v>39</v>
      </c>
      <c r="C57" s="2">
        <v>1E-3</v>
      </c>
      <c r="D57" s="4">
        <v>10.6</v>
      </c>
      <c r="E57" s="2">
        <v>5.1999999999999998E-2</v>
      </c>
      <c r="F57" s="4">
        <v>175.3</v>
      </c>
      <c r="G57" s="2">
        <v>0</v>
      </c>
      <c r="H57" s="4" t="s">
        <v>9</v>
      </c>
    </row>
    <row r="58" spans="2:8">
      <c r="B58" s="1" t="s">
        <v>40</v>
      </c>
      <c r="C58" s="2">
        <v>1E-3</v>
      </c>
      <c r="D58" s="4">
        <v>12</v>
      </c>
      <c r="E58" s="2">
        <v>14.391999999999999</v>
      </c>
      <c r="F58" s="4">
        <v>161.6</v>
      </c>
      <c r="G58" s="2">
        <v>1E-3</v>
      </c>
      <c r="H58" s="4">
        <v>156.4</v>
      </c>
    </row>
    <row r="59" spans="2:8">
      <c r="B59" s="1" t="s">
        <v>258</v>
      </c>
      <c r="C59" s="2">
        <v>1E-3</v>
      </c>
      <c r="D59" s="4">
        <v>10.1</v>
      </c>
      <c r="E59" s="2">
        <v>1.7000000000000001E-2</v>
      </c>
      <c r="F59" s="4">
        <v>161.5</v>
      </c>
      <c r="G59" s="2">
        <v>0</v>
      </c>
      <c r="H59" s="4" t="s">
        <v>9</v>
      </c>
    </row>
    <row r="60" spans="2:8">
      <c r="B60" s="1" t="s">
        <v>41</v>
      </c>
      <c r="C60" s="2">
        <v>1E-3</v>
      </c>
      <c r="D60" s="4">
        <v>9.1999999999999993</v>
      </c>
      <c r="E60" s="2">
        <v>3.1E-2</v>
      </c>
      <c r="F60" s="4">
        <v>160.30000000000001</v>
      </c>
      <c r="G60" s="2">
        <v>0</v>
      </c>
      <c r="H60" s="4" t="s">
        <v>9</v>
      </c>
    </row>
    <row r="61" spans="2:8">
      <c r="B61" s="1" t="s">
        <v>42</v>
      </c>
      <c r="C61" s="2">
        <v>1E-3</v>
      </c>
      <c r="D61" s="4">
        <v>14.5</v>
      </c>
      <c r="E61" s="2">
        <v>0.25600000000000001</v>
      </c>
      <c r="F61" s="4">
        <v>145.1</v>
      </c>
      <c r="G61" s="2">
        <v>0</v>
      </c>
      <c r="H61" s="4" t="s">
        <v>9</v>
      </c>
    </row>
    <row r="62" spans="2:8">
      <c r="B62" s="1" t="s">
        <v>43</v>
      </c>
      <c r="C62" s="2">
        <v>1E-3</v>
      </c>
      <c r="D62" s="4">
        <v>6.9</v>
      </c>
      <c r="E62" s="2">
        <v>1.3460000000000001</v>
      </c>
      <c r="F62" s="4">
        <v>138.5</v>
      </c>
      <c r="G62" s="2">
        <v>1E-3</v>
      </c>
      <c r="H62" s="4">
        <v>234.8</v>
      </c>
    </row>
    <row r="63" spans="2:8">
      <c r="B63" s="1" t="s">
        <v>44</v>
      </c>
      <c r="C63" s="2">
        <v>1E-3</v>
      </c>
      <c r="D63" s="4">
        <v>8.8000000000000007</v>
      </c>
      <c r="E63" s="2">
        <v>5.516</v>
      </c>
      <c r="F63" s="4">
        <v>137.80000000000001</v>
      </c>
      <c r="G63" s="2">
        <v>1E-3</v>
      </c>
      <c r="H63" s="4">
        <v>102</v>
      </c>
    </row>
    <row r="64" spans="2:8">
      <c r="B64" s="1" t="s">
        <v>45</v>
      </c>
      <c r="C64" s="2">
        <v>1E-3</v>
      </c>
      <c r="D64" s="4">
        <v>7.8</v>
      </c>
      <c r="E64" s="2">
        <v>0.02</v>
      </c>
      <c r="F64" s="4">
        <v>135.80000000000001</v>
      </c>
      <c r="G64" s="2">
        <v>0</v>
      </c>
      <c r="H64" s="4" t="s">
        <v>9</v>
      </c>
    </row>
    <row r="65" spans="2:8">
      <c r="B65" s="1" t="s">
        <v>46</v>
      </c>
      <c r="C65" s="2">
        <v>1E-3</v>
      </c>
      <c r="D65" s="4">
        <v>8.3000000000000007</v>
      </c>
      <c r="E65" s="2">
        <v>3.6999999999999998E-2</v>
      </c>
      <c r="F65" s="4">
        <v>124.3</v>
      </c>
      <c r="G65" s="2">
        <v>0</v>
      </c>
      <c r="H65" s="4" t="s">
        <v>9</v>
      </c>
    </row>
    <row r="66" spans="2:8">
      <c r="B66" s="1" t="s">
        <v>47</v>
      </c>
      <c r="C66" s="2">
        <v>1E-3</v>
      </c>
      <c r="D66" s="4">
        <v>6.5</v>
      </c>
      <c r="E66" s="2">
        <v>0.109</v>
      </c>
      <c r="F66" s="4">
        <v>116.9</v>
      </c>
      <c r="G66" s="2">
        <v>0</v>
      </c>
      <c r="H66" s="4" t="s">
        <v>9</v>
      </c>
    </row>
    <row r="67" spans="2:8">
      <c r="B67" s="1" t="s">
        <v>330</v>
      </c>
      <c r="C67" s="2">
        <v>0</v>
      </c>
      <c r="D67" s="4">
        <v>4.7</v>
      </c>
      <c r="E67" s="2">
        <v>8.4000000000000005E-2</v>
      </c>
      <c r="F67" s="4">
        <v>116.8</v>
      </c>
      <c r="G67" s="2">
        <v>0</v>
      </c>
      <c r="H67" s="4" t="s">
        <v>9</v>
      </c>
    </row>
    <row r="68" spans="2:8">
      <c r="B68" s="1" t="s">
        <v>48</v>
      </c>
      <c r="C68" s="2">
        <v>1E-3</v>
      </c>
      <c r="D68" s="4">
        <v>9.6</v>
      </c>
      <c r="E68" s="2">
        <v>5.1159999999999997</v>
      </c>
      <c r="F68" s="4">
        <v>112.1</v>
      </c>
      <c r="G68" s="2">
        <v>1E-3</v>
      </c>
      <c r="H68" s="4">
        <v>102.3</v>
      </c>
    </row>
    <row r="69" spans="2:8">
      <c r="B69" s="1" t="s">
        <v>49</v>
      </c>
      <c r="C69" s="2">
        <v>1E-3</v>
      </c>
      <c r="D69" s="4">
        <v>14.4</v>
      </c>
      <c r="E69" s="2">
        <v>1.01</v>
      </c>
      <c r="F69" s="4">
        <v>107.7</v>
      </c>
      <c r="G69" s="2">
        <v>2E-3</v>
      </c>
      <c r="H69" s="4">
        <v>432</v>
      </c>
    </row>
    <row r="70" spans="2:8" ht="26">
      <c r="B70" s="1" t="s">
        <v>50</v>
      </c>
      <c r="C70" s="2">
        <v>1E-3</v>
      </c>
      <c r="D70" s="4">
        <v>13.7</v>
      </c>
      <c r="E70" s="2">
        <v>62.018000000000001</v>
      </c>
      <c r="F70" s="4">
        <v>82.3</v>
      </c>
      <c r="G70" s="2">
        <v>5.0000000000000001E-3</v>
      </c>
      <c r="H70" s="4">
        <v>907.1</v>
      </c>
    </row>
    <row r="71" spans="2:8">
      <c r="B71" s="1" t="s">
        <v>51</v>
      </c>
      <c r="C71" s="2">
        <v>0</v>
      </c>
      <c r="D71" s="4">
        <v>5.3</v>
      </c>
      <c r="E71" s="2">
        <v>5.0000000000000001E-3</v>
      </c>
      <c r="F71" s="4">
        <v>78.8</v>
      </c>
      <c r="G71" s="2">
        <v>0</v>
      </c>
      <c r="H71" s="4" t="s">
        <v>9</v>
      </c>
    </row>
    <row r="72" spans="2:8">
      <c r="B72" s="1" t="s">
        <v>314</v>
      </c>
      <c r="C72" s="2">
        <v>1E-3</v>
      </c>
      <c r="D72" s="4">
        <v>6.9</v>
      </c>
      <c r="E72" s="2">
        <v>2.8000000000000001E-2</v>
      </c>
      <c r="F72" s="4">
        <v>75.8</v>
      </c>
      <c r="G72" s="2">
        <v>0</v>
      </c>
      <c r="H72" s="4" t="s">
        <v>9</v>
      </c>
    </row>
    <row r="73" spans="2:8">
      <c r="B73" s="1" t="s">
        <v>52</v>
      </c>
      <c r="C73" s="2">
        <v>0</v>
      </c>
      <c r="D73" s="4">
        <v>4.2</v>
      </c>
      <c r="E73" s="2">
        <v>6.4000000000000001E-2</v>
      </c>
      <c r="F73" s="4">
        <v>72.900000000000006</v>
      </c>
      <c r="G73" s="2">
        <v>0</v>
      </c>
      <c r="H73" s="4">
        <v>55.4</v>
      </c>
    </row>
    <row r="74" spans="2:8">
      <c r="B74" s="1" t="s">
        <v>53</v>
      </c>
      <c r="C74" s="2">
        <v>1E-3</v>
      </c>
      <c r="D74" s="4">
        <v>14.4</v>
      </c>
      <c r="E74" s="2">
        <v>6.0999999999999999E-2</v>
      </c>
      <c r="F74" s="4">
        <v>72.2</v>
      </c>
      <c r="G74" s="2">
        <v>0</v>
      </c>
      <c r="H74" s="4" t="s">
        <v>9</v>
      </c>
    </row>
    <row r="75" spans="2:8">
      <c r="B75" s="1" t="s">
        <v>54</v>
      </c>
      <c r="C75" s="2">
        <v>0</v>
      </c>
      <c r="D75" s="4">
        <v>3.7</v>
      </c>
      <c r="E75" s="2">
        <v>3.1E-2</v>
      </c>
      <c r="F75" s="4">
        <v>69.900000000000006</v>
      </c>
      <c r="G75" s="2">
        <v>0</v>
      </c>
      <c r="H75" s="4" t="s">
        <v>9</v>
      </c>
    </row>
    <row r="76" spans="2:8">
      <c r="B76" s="1" t="s">
        <v>55</v>
      </c>
      <c r="C76" s="2">
        <v>0</v>
      </c>
      <c r="D76" s="4">
        <v>4.2</v>
      </c>
      <c r="E76" s="2">
        <v>4.8000000000000001E-2</v>
      </c>
      <c r="F76" s="4">
        <v>63.4</v>
      </c>
      <c r="G76" s="2">
        <v>0</v>
      </c>
      <c r="H76" s="4" t="s">
        <v>9</v>
      </c>
    </row>
    <row r="77" spans="2:8" ht="26">
      <c r="B77" s="1" t="s">
        <v>56</v>
      </c>
      <c r="C77" s="2">
        <v>1E-3</v>
      </c>
      <c r="D77" s="4">
        <v>5.5</v>
      </c>
      <c r="E77" s="2">
        <v>0.81</v>
      </c>
      <c r="F77" s="4">
        <v>61.6</v>
      </c>
      <c r="G77" s="2">
        <v>0</v>
      </c>
      <c r="H77" s="4">
        <v>13</v>
      </c>
    </row>
    <row r="78" spans="2:8">
      <c r="B78" s="1" t="s">
        <v>57</v>
      </c>
      <c r="C78" s="2">
        <v>1E-3</v>
      </c>
      <c r="D78" s="4">
        <v>10.1</v>
      </c>
      <c r="E78" s="2">
        <v>0.182</v>
      </c>
      <c r="F78" s="4">
        <v>60.4</v>
      </c>
      <c r="G78" s="2">
        <v>0</v>
      </c>
      <c r="H78" s="4">
        <v>62.3</v>
      </c>
    </row>
    <row r="79" spans="2:8">
      <c r="B79" s="1" t="s">
        <v>324</v>
      </c>
      <c r="C79" s="2">
        <v>1E-3</v>
      </c>
      <c r="D79" s="4">
        <v>8.1</v>
      </c>
      <c r="E79" s="2">
        <v>5.0999999999999997E-2</v>
      </c>
      <c r="F79" s="4">
        <v>60.4</v>
      </c>
      <c r="G79" s="2">
        <v>0</v>
      </c>
      <c r="H79" s="4" t="s">
        <v>9</v>
      </c>
    </row>
    <row r="80" spans="2:8">
      <c r="B80" s="1" t="s">
        <v>58</v>
      </c>
      <c r="C80" s="2">
        <v>1E-3</v>
      </c>
      <c r="D80" s="4">
        <v>5.8</v>
      </c>
      <c r="E80" s="2">
        <v>0.13800000000000001</v>
      </c>
      <c r="F80" s="4">
        <v>58.1</v>
      </c>
      <c r="G80" s="2">
        <v>0</v>
      </c>
      <c r="H80" s="4" t="s">
        <v>9</v>
      </c>
    </row>
    <row r="81" spans="2:8">
      <c r="B81" s="1" t="s">
        <v>59</v>
      </c>
      <c r="C81" s="2">
        <v>0</v>
      </c>
      <c r="D81" s="4">
        <v>3.3</v>
      </c>
      <c r="E81" s="2">
        <v>1.4999999999999999E-2</v>
      </c>
      <c r="F81" s="4">
        <v>58</v>
      </c>
      <c r="G81" s="2">
        <v>0</v>
      </c>
      <c r="H81" s="4" t="s">
        <v>9</v>
      </c>
    </row>
    <row r="82" spans="2:8">
      <c r="B82" s="1" t="s">
        <v>329</v>
      </c>
      <c r="C82" s="2">
        <v>0</v>
      </c>
      <c r="D82" s="4">
        <v>4.5999999999999996</v>
      </c>
      <c r="E82" s="2">
        <v>4.2999999999999997E-2</v>
      </c>
      <c r="F82" s="4">
        <v>57.1</v>
      </c>
      <c r="G82" s="2">
        <v>0</v>
      </c>
      <c r="H82" s="4" t="s">
        <v>9</v>
      </c>
    </row>
    <row r="83" spans="2:8">
      <c r="B83" s="1" t="s">
        <v>60</v>
      </c>
      <c r="C83" s="2">
        <v>0</v>
      </c>
      <c r="D83" s="4">
        <v>3.1</v>
      </c>
      <c r="E83" s="2">
        <v>1.2E-2</v>
      </c>
      <c r="F83" s="4">
        <v>53.6</v>
      </c>
      <c r="G83" s="2">
        <v>0</v>
      </c>
      <c r="H83" s="4" t="s">
        <v>9</v>
      </c>
    </row>
    <row r="84" spans="2:8">
      <c r="B84" s="1" t="s">
        <v>61</v>
      </c>
      <c r="C84" s="2">
        <v>0</v>
      </c>
      <c r="D84" s="4">
        <v>4.5</v>
      </c>
      <c r="E84" s="2">
        <v>5.1999999999999998E-2</v>
      </c>
      <c r="F84" s="4">
        <v>53</v>
      </c>
      <c r="G84" s="2">
        <v>0</v>
      </c>
      <c r="H84" s="4" t="s">
        <v>9</v>
      </c>
    </row>
    <row r="85" spans="2:8">
      <c r="B85" s="1" t="s">
        <v>62</v>
      </c>
      <c r="C85" s="2">
        <v>0</v>
      </c>
      <c r="D85" s="4">
        <v>1.9</v>
      </c>
      <c r="E85" s="2">
        <v>0.06</v>
      </c>
      <c r="F85" s="4">
        <v>48.1</v>
      </c>
      <c r="G85" s="2">
        <v>0</v>
      </c>
      <c r="H85" s="4" t="s">
        <v>9</v>
      </c>
    </row>
    <row r="86" spans="2:8">
      <c r="B86" s="1" t="s">
        <v>63</v>
      </c>
      <c r="C86" s="2">
        <v>0</v>
      </c>
      <c r="D86" s="4">
        <v>2.7</v>
      </c>
      <c r="E86" s="2">
        <v>2.5000000000000001E-2</v>
      </c>
      <c r="F86" s="4">
        <v>47.1</v>
      </c>
      <c r="G86" s="2">
        <v>0</v>
      </c>
      <c r="H86" s="4" t="s">
        <v>9</v>
      </c>
    </row>
    <row r="87" spans="2:8">
      <c r="B87" s="1" t="s">
        <v>64</v>
      </c>
      <c r="C87" s="2">
        <v>0</v>
      </c>
      <c r="D87" s="4">
        <v>2.2999999999999998</v>
      </c>
      <c r="E87" s="2">
        <v>8.3000000000000004E-2</v>
      </c>
      <c r="F87" s="4">
        <v>43.5</v>
      </c>
      <c r="G87" s="2">
        <v>0</v>
      </c>
      <c r="H87" s="4" t="s">
        <v>9</v>
      </c>
    </row>
    <row r="88" spans="2:8">
      <c r="B88" s="1" t="s">
        <v>65</v>
      </c>
      <c r="C88" s="2">
        <v>0</v>
      </c>
      <c r="D88" s="4">
        <v>2.2000000000000002</v>
      </c>
      <c r="E88" s="2">
        <v>4.7E-2</v>
      </c>
      <c r="F88" s="4">
        <v>38.799999999999997</v>
      </c>
      <c r="G88" s="2">
        <v>0</v>
      </c>
      <c r="H88" s="4" t="s">
        <v>9</v>
      </c>
    </row>
    <row r="89" spans="2:8">
      <c r="B89" s="1" t="s">
        <v>66</v>
      </c>
      <c r="C89" s="2">
        <v>0</v>
      </c>
      <c r="D89" s="4">
        <v>3.8</v>
      </c>
      <c r="E89" s="2">
        <v>1.2E-2</v>
      </c>
      <c r="F89" s="4">
        <v>37.6</v>
      </c>
      <c r="G89" s="2">
        <v>0</v>
      </c>
      <c r="H89" s="4" t="s">
        <v>9</v>
      </c>
    </row>
    <row r="90" spans="2:8">
      <c r="B90" s="1" t="s">
        <v>67</v>
      </c>
      <c r="C90" s="2">
        <v>0</v>
      </c>
      <c r="D90" s="4">
        <v>1.6</v>
      </c>
      <c r="E90" s="2">
        <v>6.2E-2</v>
      </c>
      <c r="F90" s="4">
        <v>37.299999999999997</v>
      </c>
      <c r="G90" s="2">
        <v>0</v>
      </c>
      <c r="H90" s="4" t="s">
        <v>9</v>
      </c>
    </row>
    <row r="91" spans="2:8" ht="39">
      <c r="B91" s="1" t="s">
        <v>68</v>
      </c>
      <c r="C91" s="2">
        <v>0</v>
      </c>
      <c r="D91" s="4">
        <v>1.6</v>
      </c>
      <c r="E91" s="2">
        <v>3.4000000000000002E-2</v>
      </c>
      <c r="F91" s="4">
        <v>32.5</v>
      </c>
      <c r="G91" s="2">
        <v>0</v>
      </c>
      <c r="H91" s="4" t="s">
        <v>9</v>
      </c>
    </row>
    <row r="92" spans="2:8">
      <c r="B92" s="1" t="s">
        <v>69</v>
      </c>
      <c r="C92" s="2">
        <v>0</v>
      </c>
      <c r="D92" s="4">
        <v>2.2000000000000002</v>
      </c>
      <c r="E92" s="2">
        <v>5.5E-2</v>
      </c>
      <c r="F92" s="4">
        <v>32.5</v>
      </c>
      <c r="G92" s="2">
        <v>0</v>
      </c>
      <c r="H92" s="4" t="s">
        <v>9</v>
      </c>
    </row>
    <row r="93" spans="2:8" ht="26">
      <c r="B93" s="1" t="s">
        <v>70</v>
      </c>
      <c r="C93" s="2">
        <v>0</v>
      </c>
      <c r="D93" s="4">
        <v>2.5</v>
      </c>
      <c r="E93" s="2">
        <v>0.03</v>
      </c>
      <c r="F93" s="4">
        <v>31.8</v>
      </c>
      <c r="G93" s="2">
        <v>0</v>
      </c>
      <c r="H93" s="4" t="s">
        <v>9</v>
      </c>
    </row>
    <row r="94" spans="2:8" ht="26">
      <c r="B94" s="1" t="s">
        <v>71</v>
      </c>
      <c r="C94" s="2">
        <v>0</v>
      </c>
      <c r="D94" s="4">
        <v>1.9</v>
      </c>
      <c r="E94" s="2">
        <v>7.0000000000000001E-3</v>
      </c>
      <c r="F94" s="4">
        <v>29.2</v>
      </c>
      <c r="G94" s="2">
        <v>0</v>
      </c>
      <c r="H94" s="4" t="s">
        <v>9</v>
      </c>
    </row>
    <row r="95" spans="2:8">
      <c r="B95" s="1" t="s">
        <v>72</v>
      </c>
      <c r="C95" s="2">
        <v>0</v>
      </c>
      <c r="D95" s="4">
        <v>3.2</v>
      </c>
      <c r="E95" s="2">
        <v>1.7000000000000001E-2</v>
      </c>
      <c r="F95" s="4">
        <v>28.7</v>
      </c>
      <c r="G95" s="2">
        <v>0</v>
      </c>
      <c r="H95" s="4" t="s">
        <v>9</v>
      </c>
    </row>
    <row r="96" spans="2:8" ht="39">
      <c r="B96" s="1" t="s">
        <v>73</v>
      </c>
      <c r="C96" s="2">
        <v>0</v>
      </c>
      <c r="D96" s="4">
        <v>2.4</v>
      </c>
      <c r="E96" s="2">
        <v>2.996</v>
      </c>
      <c r="F96" s="4">
        <v>28.5</v>
      </c>
      <c r="G96" s="2">
        <v>0</v>
      </c>
      <c r="H96" s="4">
        <v>15.5</v>
      </c>
    </row>
    <row r="97" spans="2:8">
      <c r="B97" s="1" t="s">
        <v>325</v>
      </c>
      <c r="C97" s="2">
        <v>0</v>
      </c>
      <c r="D97" s="4">
        <v>1.8</v>
      </c>
      <c r="E97" s="2">
        <v>0.05</v>
      </c>
      <c r="F97" s="4">
        <v>28.2</v>
      </c>
      <c r="G97" s="2">
        <v>0</v>
      </c>
      <c r="H97" s="4" t="s">
        <v>9</v>
      </c>
    </row>
    <row r="98" spans="2:8">
      <c r="B98" s="1" t="s">
        <v>74</v>
      </c>
      <c r="C98" s="2">
        <v>0</v>
      </c>
      <c r="D98" s="4">
        <v>1.3</v>
      </c>
      <c r="E98" s="2">
        <v>5.6000000000000001E-2</v>
      </c>
      <c r="F98" s="4">
        <v>27</v>
      </c>
      <c r="G98" s="2">
        <v>0</v>
      </c>
      <c r="H98" s="4" t="s">
        <v>9</v>
      </c>
    </row>
    <row r="99" spans="2:8">
      <c r="B99" s="1" t="s">
        <v>75</v>
      </c>
      <c r="C99" s="2">
        <v>0</v>
      </c>
      <c r="D99" s="4">
        <v>1.8</v>
      </c>
      <c r="E99" s="2">
        <v>4.4999999999999998E-2</v>
      </c>
      <c r="F99" s="4">
        <v>25.8</v>
      </c>
      <c r="G99" s="2">
        <v>0</v>
      </c>
      <c r="H99" s="4" t="s">
        <v>9</v>
      </c>
    </row>
    <row r="100" spans="2:8">
      <c r="B100" s="1" t="s">
        <v>76</v>
      </c>
      <c r="C100" s="2">
        <v>0</v>
      </c>
      <c r="D100" s="4">
        <v>2.2000000000000002</v>
      </c>
      <c r="E100" s="2">
        <v>2.9000000000000001E-2</v>
      </c>
      <c r="F100" s="4">
        <v>25.6</v>
      </c>
      <c r="G100" s="2">
        <v>0</v>
      </c>
      <c r="H100" s="4" t="s">
        <v>9</v>
      </c>
    </row>
    <row r="101" spans="2:8" ht="26">
      <c r="B101" s="1" t="s">
        <v>77</v>
      </c>
      <c r="C101" s="2">
        <v>0</v>
      </c>
      <c r="D101" s="4">
        <v>1.6</v>
      </c>
      <c r="E101" s="2">
        <v>8.7999999999999995E-2</v>
      </c>
      <c r="F101" s="4">
        <v>25.1</v>
      </c>
      <c r="G101" s="2">
        <v>0</v>
      </c>
      <c r="H101" s="4">
        <v>34.5</v>
      </c>
    </row>
    <row r="102" spans="2:8">
      <c r="B102" s="1" t="s">
        <v>78</v>
      </c>
      <c r="C102" s="2">
        <v>0</v>
      </c>
      <c r="D102" s="4">
        <v>0.8</v>
      </c>
      <c r="E102" s="2">
        <v>0.26100000000000001</v>
      </c>
      <c r="F102" s="4">
        <v>24.7</v>
      </c>
      <c r="G102" s="2">
        <v>0</v>
      </c>
      <c r="H102" s="4">
        <v>0.1</v>
      </c>
    </row>
    <row r="103" spans="2:8" ht="39">
      <c r="B103" s="1" t="s">
        <v>79</v>
      </c>
      <c r="C103" s="2">
        <v>0</v>
      </c>
      <c r="D103" s="4">
        <v>2</v>
      </c>
      <c r="E103" s="2">
        <v>7.0000000000000007E-2</v>
      </c>
      <c r="F103" s="4">
        <v>24.5</v>
      </c>
      <c r="G103" s="2">
        <v>0</v>
      </c>
      <c r="H103" s="4" t="s">
        <v>9</v>
      </c>
    </row>
    <row r="104" spans="2:8">
      <c r="B104" s="1" t="s">
        <v>80</v>
      </c>
      <c r="C104" s="2">
        <v>0</v>
      </c>
      <c r="D104" s="4">
        <v>1.9</v>
      </c>
      <c r="E104" s="2">
        <v>0.105</v>
      </c>
      <c r="F104" s="4">
        <v>22.3</v>
      </c>
      <c r="G104" s="2">
        <v>0</v>
      </c>
      <c r="H104" s="4" t="s">
        <v>9</v>
      </c>
    </row>
    <row r="105" spans="2:8" ht="26">
      <c r="B105" s="1" t="s">
        <v>81</v>
      </c>
      <c r="C105" s="2">
        <v>0</v>
      </c>
      <c r="D105" s="4">
        <v>1.4</v>
      </c>
      <c r="E105" s="2">
        <v>3.3000000000000002E-2</v>
      </c>
      <c r="F105" s="4">
        <v>20.8</v>
      </c>
      <c r="G105" s="2">
        <v>0</v>
      </c>
      <c r="H105" s="4" t="s">
        <v>9</v>
      </c>
    </row>
    <row r="106" spans="2:8">
      <c r="B106" s="1" t="s">
        <v>82</v>
      </c>
      <c r="C106" s="2">
        <v>0</v>
      </c>
      <c r="D106" s="4">
        <v>1.4</v>
      </c>
      <c r="E106" s="2">
        <v>2.3E-2</v>
      </c>
      <c r="F106" s="4">
        <v>20.399999999999999</v>
      </c>
      <c r="G106" s="2">
        <v>0</v>
      </c>
      <c r="H106" s="4" t="s">
        <v>9</v>
      </c>
    </row>
    <row r="107" spans="2:8">
      <c r="B107" s="1" t="s">
        <v>321</v>
      </c>
      <c r="C107" s="2">
        <v>0</v>
      </c>
      <c r="D107" s="4">
        <v>1.1000000000000001</v>
      </c>
      <c r="E107" s="2">
        <v>1.4999999999999999E-2</v>
      </c>
      <c r="F107" s="4">
        <v>19.399999999999999</v>
      </c>
      <c r="G107" s="2">
        <v>0</v>
      </c>
      <c r="H107" s="4">
        <v>3</v>
      </c>
    </row>
    <row r="108" spans="2:8">
      <c r="B108" s="1" t="s">
        <v>83</v>
      </c>
      <c r="C108" s="2">
        <v>0</v>
      </c>
      <c r="D108" s="4">
        <v>0.9</v>
      </c>
      <c r="E108" s="2">
        <v>3.4000000000000002E-2</v>
      </c>
      <c r="F108" s="4">
        <v>18.8</v>
      </c>
      <c r="G108" s="2">
        <v>0</v>
      </c>
      <c r="H108" s="4" t="s">
        <v>9</v>
      </c>
    </row>
    <row r="109" spans="2:8">
      <c r="B109" s="1" t="s">
        <v>84</v>
      </c>
      <c r="C109" s="2">
        <v>0</v>
      </c>
      <c r="D109" s="4">
        <v>1</v>
      </c>
      <c r="E109" s="2">
        <v>1.0999999999999999E-2</v>
      </c>
      <c r="F109" s="4">
        <v>16.899999999999999</v>
      </c>
      <c r="G109" s="2">
        <v>0</v>
      </c>
      <c r="H109" s="4" t="s">
        <v>9</v>
      </c>
    </row>
    <row r="110" spans="2:8">
      <c r="B110" s="1" t="s">
        <v>85</v>
      </c>
      <c r="C110" s="2">
        <v>0</v>
      </c>
      <c r="D110" s="4">
        <v>1.7</v>
      </c>
      <c r="E110" s="2">
        <v>6.8000000000000005E-2</v>
      </c>
      <c r="F110" s="4">
        <v>16.8</v>
      </c>
      <c r="G110" s="2">
        <v>0</v>
      </c>
      <c r="H110" s="4" t="s">
        <v>9</v>
      </c>
    </row>
    <row r="111" spans="2:8">
      <c r="B111" s="1" t="s">
        <v>320</v>
      </c>
      <c r="C111" s="2">
        <v>0</v>
      </c>
      <c r="D111" s="4">
        <v>3.2</v>
      </c>
      <c r="E111" s="2">
        <v>0.05</v>
      </c>
      <c r="F111" s="4">
        <v>16.2</v>
      </c>
      <c r="G111" s="2">
        <v>0</v>
      </c>
      <c r="H111" s="4" t="s">
        <v>9</v>
      </c>
    </row>
    <row r="112" spans="2:8" ht="39">
      <c r="B112" s="1" t="s">
        <v>86</v>
      </c>
      <c r="C112" s="2">
        <v>0</v>
      </c>
      <c r="D112" s="4">
        <v>1</v>
      </c>
      <c r="E112" s="2">
        <v>0.98099999999999998</v>
      </c>
      <c r="F112" s="4">
        <v>15.8</v>
      </c>
      <c r="G112" s="2">
        <v>0</v>
      </c>
      <c r="H112" s="4">
        <v>9.9</v>
      </c>
    </row>
    <row r="113" spans="2:8">
      <c r="B113" s="1" t="s">
        <v>323</v>
      </c>
      <c r="C113" s="2">
        <v>0</v>
      </c>
      <c r="D113" s="4">
        <v>1.5</v>
      </c>
      <c r="E113" s="2">
        <v>4.8000000000000001E-2</v>
      </c>
      <c r="F113" s="4">
        <v>14.7</v>
      </c>
      <c r="G113" s="2">
        <v>0</v>
      </c>
      <c r="H113" s="4" t="s">
        <v>9</v>
      </c>
    </row>
    <row r="114" spans="2:8">
      <c r="B114" s="1" t="s">
        <v>328</v>
      </c>
      <c r="C114" s="2">
        <v>0</v>
      </c>
      <c r="D114" s="4">
        <v>2.5</v>
      </c>
      <c r="E114" s="2">
        <v>0.01</v>
      </c>
      <c r="F114" s="4">
        <v>12.5</v>
      </c>
      <c r="G114" s="2">
        <v>0</v>
      </c>
      <c r="H114" s="4" t="s">
        <v>9</v>
      </c>
    </row>
    <row r="115" spans="2:8" ht="26">
      <c r="B115" s="1" t="s">
        <v>87</v>
      </c>
      <c r="C115" s="2">
        <v>0</v>
      </c>
      <c r="D115" s="4">
        <v>0.8</v>
      </c>
      <c r="E115" s="2">
        <v>5.6000000000000001E-2</v>
      </c>
      <c r="F115" s="4">
        <v>12.2</v>
      </c>
      <c r="G115" s="2">
        <v>0</v>
      </c>
      <c r="H115" s="4" t="s">
        <v>9</v>
      </c>
    </row>
    <row r="116" spans="2:8" ht="26">
      <c r="B116" s="1" t="s">
        <v>88</v>
      </c>
      <c r="C116" s="2">
        <v>0</v>
      </c>
      <c r="D116" s="4">
        <v>0.9</v>
      </c>
      <c r="E116" s="2">
        <v>6.2E-2</v>
      </c>
      <c r="F116" s="4">
        <v>12</v>
      </c>
      <c r="G116" s="2">
        <v>0</v>
      </c>
      <c r="H116" s="4" t="s">
        <v>9</v>
      </c>
    </row>
    <row r="117" spans="2:8">
      <c r="B117" s="1" t="s">
        <v>89</v>
      </c>
      <c r="C117" s="2">
        <v>0</v>
      </c>
      <c r="D117" s="4">
        <v>1.6</v>
      </c>
      <c r="E117" s="2">
        <v>2.5999999999999999E-2</v>
      </c>
      <c r="F117" s="4">
        <v>11.9</v>
      </c>
      <c r="G117" s="2">
        <v>0</v>
      </c>
      <c r="H117" s="4" t="s">
        <v>9</v>
      </c>
    </row>
    <row r="118" spans="2:8">
      <c r="B118" s="1" t="s">
        <v>90</v>
      </c>
      <c r="C118" s="2">
        <v>0</v>
      </c>
      <c r="D118" s="4">
        <v>0.6</v>
      </c>
      <c r="E118" s="2">
        <v>0.115</v>
      </c>
      <c r="F118" s="4">
        <v>11.5</v>
      </c>
      <c r="G118" s="2">
        <v>0</v>
      </c>
      <c r="H118" s="4" t="s">
        <v>9</v>
      </c>
    </row>
    <row r="119" spans="2:8" ht="26">
      <c r="B119" s="1" t="s">
        <v>91</v>
      </c>
      <c r="C119" s="2">
        <v>0</v>
      </c>
      <c r="D119" s="4">
        <v>0.7</v>
      </c>
      <c r="E119" s="2">
        <v>6.4000000000000001E-2</v>
      </c>
      <c r="F119" s="4">
        <v>10.7</v>
      </c>
      <c r="G119" s="2">
        <v>0</v>
      </c>
      <c r="H119" s="4">
        <v>84.5</v>
      </c>
    </row>
    <row r="120" spans="2:8">
      <c r="B120" s="1" t="s">
        <v>92</v>
      </c>
      <c r="C120" s="2">
        <v>0</v>
      </c>
      <c r="D120" s="4">
        <v>0.8</v>
      </c>
      <c r="E120" s="2">
        <v>4.4999999999999998E-2</v>
      </c>
      <c r="F120" s="4">
        <v>10.4</v>
      </c>
      <c r="G120" s="2">
        <v>0</v>
      </c>
      <c r="H120" s="4" t="s">
        <v>9</v>
      </c>
    </row>
    <row r="121" spans="2:8">
      <c r="B121" s="1" t="s">
        <v>93</v>
      </c>
      <c r="C121" s="2">
        <v>0</v>
      </c>
      <c r="D121" s="4">
        <v>0.8</v>
      </c>
      <c r="E121" s="2">
        <v>3.3000000000000002E-2</v>
      </c>
      <c r="F121" s="4">
        <v>9.9</v>
      </c>
      <c r="G121" s="2">
        <v>0</v>
      </c>
      <c r="H121" s="4" t="s">
        <v>9</v>
      </c>
    </row>
    <row r="122" spans="2:8">
      <c r="B122" s="1" t="s">
        <v>94</v>
      </c>
      <c r="C122" s="2">
        <v>0</v>
      </c>
      <c r="D122" s="4">
        <v>0.8</v>
      </c>
      <c r="E122" s="2">
        <v>1E-3</v>
      </c>
      <c r="F122" s="4">
        <v>9.6</v>
      </c>
      <c r="G122" s="2">
        <v>0</v>
      </c>
      <c r="H122" s="4" t="s">
        <v>9</v>
      </c>
    </row>
    <row r="123" spans="2:8">
      <c r="B123" s="1" t="s">
        <v>95</v>
      </c>
      <c r="C123" s="2">
        <v>0</v>
      </c>
      <c r="D123" s="4">
        <v>0.7</v>
      </c>
      <c r="E123" s="2">
        <v>0.04</v>
      </c>
      <c r="F123" s="4">
        <v>9.5</v>
      </c>
      <c r="G123" s="2">
        <v>0</v>
      </c>
      <c r="H123" s="4" t="s">
        <v>9</v>
      </c>
    </row>
    <row r="124" spans="2:8">
      <c r="B124" s="1" t="s">
        <v>96</v>
      </c>
      <c r="C124" s="2">
        <v>0</v>
      </c>
      <c r="D124" s="4">
        <v>0.7</v>
      </c>
      <c r="E124" s="2">
        <v>2.3E-2</v>
      </c>
      <c r="F124" s="4">
        <v>9.3000000000000007</v>
      </c>
      <c r="G124" s="2">
        <v>0</v>
      </c>
      <c r="H124" s="4" t="s">
        <v>9</v>
      </c>
    </row>
    <row r="125" spans="2:8">
      <c r="B125" s="1" t="s">
        <v>326</v>
      </c>
      <c r="C125" s="2">
        <v>0</v>
      </c>
      <c r="D125" s="4">
        <v>1.2</v>
      </c>
      <c r="E125" s="2">
        <v>2.3E-2</v>
      </c>
      <c r="F125" s="4">
        <v>9.1</v>
      </c>
      <c r="G125" s="2">
        <v>0</v>
      </c>
      <c r="H125" s="4" t="s">
        <v>9</v>
      </c>
    </row>
    <row r="126" spans="2:8">
      <c r="B126" s="1" t="s">
        <v>97</v>
      </c>
      <c r="C126" s="2">
        <v>0</v>
      </c>
      <c r="D126" s="4">
        <v>0.6</v>
      </c>
      <c r="E126" s="2">
        <v>8.0000000000000002E-3</v>
      </c>
      <c r="F126" s="4">
        <v>9.1</v>
      </c>
      <c r="G126" s="2">
        <v>0</v>
      </c>
      <c r="H126" s="4" t="s">
        <v>9</v>
      </c>
    </row>
    <row r="127" spans="2:8" ht="26">
      <c r="B127" s="1" t="s">
        <v>98</v>
      </c>
      <c r="C127" s="2">
        <v>0</v>
      </c>
      <c r="D127" s="4">
        <v>0.6</v>
      </c>
      <c r="E127" s="2">
        <v>7.9000000000000001E-2</v>
      </c>
      <c r="F127" s="4">
        <v>8.8000000000000007</v>
      </c>
      <c r="G127" s="2">
        <v>0</v>
      </c>
      <c r="H127" s="4">
        <v>1</v>
      </c>
    </row>
    <row r="128" spans="2:8">
      <c r="B128" s="1" t="s">
        <v>99</v>
      </c>
      <c r="C128" s="2">
        <v>0</v>
      </c>
      <c r="D128" s="4">
        <v>1.8</v>
      </c>
      <c r="E128" s="2">
        <v>0.436</v>
      </c>
      <c r="F128" s="4">
        <v>8.8000000000000007</v>
      </c>
      <c r="G128" s="2">
        <v>0</v>
      </c>
      <c r="H128" s="4">
        <v>18.899999999999999</v>
      </c>
    </row>
    <row r="129" spans="2:8">
      <c r="B129" s="1" t="s">
        <v>100</v>
      </c>
      <c r="C129" s="2">
        <v>0</v>
      </c>
      <c r="D129" s="4">
        <v>0.6</v>
      </c>
      <c r="E129" s="2">
        <v>3.5999999999999997E-2</v>
      </c>
      <c r="F129" s="4">
        <v>8.5</v>
      </c>
      <c r="G129" s="2">
        <v>0</v>
      </c>
      <c r="H129" s="4" t="s">
        <v>9</v>
      </c>
    </row>
    <row r="130" spans="2:8">
      <c r="B130" s="1" t="s">
        <v>101</v>
      </c>
      <c r="C130" s="2">
        <v>0</v>
      </c>
      <c r="D130" s="4">
        <v>0.5</v>
      </c>
      <c r="E130" s="2">
        <v>0.02</v>
      </c>
      <c r="F130" s="4">
        <v>7.9</v>
      </c>
      <c r="G130" s="2">
        <v>0</v>
      </c>
      <c r="H130" s="4" t="s">
        <v>9</v>
      </c>
    </row>
    <row r="131" spans="2:8">
      <c r="B131" s="1" t="s">
        <v>102</v>
      </c>
      <c r="C131" s="2">
        <v>0</v>
      </c>
      <c r="D131" s="4">
        <v>0.6</v>
      </c>
      <c r="E131" s="2">
        <v>7.0000000000000001E-3</v>
      </c>
      <c r="F131" s="4">
        <v>7.5</v>
      </c>
      <c r="G131" s="2">
        <v>0</v>
      </c>
      <c r="H131" s="4" t="s">
        <v>9</v>
      </c>
    </row>
    <row r="132" spans="2:8">
      <c r="B132" s="1" t="s">
        <v>103</v>
      </c>
      <c r="C132" s="2">
        <v>0</v>
      </c>
      <c r="D132" s="4">
        <v>0.5</v>
      </c>
      <c r="E132" s="2">
        <v>3.4000000000000002E-2</v>
      </c>
      <c r="F132" s="4">
        <v>7</v>
      </c>
      <c r="G132" s="2">
        <v>0</v>
      </c>
      <c r="H132" s="4" t="s">
        <v>9</v>
      </c>
    </row>
    <row r="133" spans="2:8">
      <c r="B133" s="1" t="s">
        <v>104</v>
      </c>
      <c r="C133" s="2">
        <v>0</v>
      </c>
      <c r="D133" s="4">
        <v>0.8</v>
      </c>
      <c r="E133" s="2">
        <v>4.0000000000000001E-3</v>
      </c>
      <c r="F133" s="4">
        <v>6.4</v>
      </c>
      <c r="G133" s="2">
        <v>0</v>
      </c>
      <c r="H133" s="4" t="s">
        <v>9</v>
      </c>
    </row>
    <row r="134" spans="2:8">
      <c r="B134" s="1" t="s">
        <v>105</v>
      </c>
      <c r="C134" s="2">
        <v>0</v>
      </c>
      <c r="D134" s="4">
        <v>0.3</v>
      </c>
      <c r="E134" s="2">
        <v>5.6000000000000001E-2</v>
      </c>
      <c r="F134" s="4">
        <v>6.3</v>
      </c>
      <c r="G134" s="2">
        <v>0</v>
      </c>
      <c r="H134" s="4" t="s">
        <v>9</v>
      </c>
    </row>
    <row r="135" spans="2:8">
      <c r="B135" s="1" t="s">
        <v>106</v>
      </c>
      <c r="C135" s="2">
        <v>0</v>
      </c>
      <c r="D135" s="4">
        <v>0.5</v>
      </c>
      <c r="E135" s="4">
        <v>6.2</v>
      </c>
      <c r="F135" s="2">
        <v>0</v>
      </c>
      <c r="G135" s="4" t="s">
        <v>9</v>
      </c>
    </row>
    <row r="136" spans="2:8" ht="26">
      <c r="B136" s="1" t="s">
        <v>107</v>
      </c>
      <c r="C136" s="2">
        <v>0</v>
      </c>
      <c r="D136" s="4">
        <v>0.4</v>
      </c>
      <c r="E136" s="2">
        <v>0.05</v>
      </c>
      <c r="F136" s="4">
        <v>5.9</v>
      </c>
      <c r="G136" s="2">
        <v>0</v>
      </c>
      <c r="H136" s="4" t="s">
        <v>9</v>
      </c>
    </row>
    <row r="137" spans="2:8">
      <c r="B137" s="1" t="s">
        <v>108</v>
      </c>
      <c r="C137" s="2">
        <v>0</v>
      </c>
      <c r="D137" s="4">
        <v>0.5</v>
      </c>
      <c r="E137" s="2">
        <v>0.25900000000000001</v>
      </c>
      <c r="F137" s="4">
        <v>5.8</v>
      </c>
      <c r="G137" s="2">
        <v>0</v>
      </c>
      <c r="H137" s="4" t="s">
        <v>9</v>
      </c>
    </row>
    <row r="138" spans="2:8">
      <c r="B138" s="1" t="s">
        <v>109</v>
      </c>
      <c r="C138" s="2">
        <v>0</v>
      </c>
      <c r="D138" s="4">
        <v>0.5</v>
      </c>
      <c r="E138" s="2">
        <v>3.1E-2</v>
      </c>
      <c r="F138" s="4">
        <v>5.5</v>
      </c>
      <c r="G138" s="2">
        <v>0</v>
      </c>
      <c r="H138" s="4" t="s">
        <v>9</v>
      </c>
    </row>
    <row r="139" spans="2:8">
      <c r="B139" s="1" t="s">
        <v>110</v>
      </c>
      <c r="C139" s="2">
        <v>0</v>
      </c>
      <c r="D139" s="4">
        <v>0.4</v>
      </c>
      <c r="E139" s="2">
        <v>4.4999999999999998E-2</v>
      </c>
      <c r="F139" s="4">
        <v>5.4</v>
      </c>
      <c r="G139" s="2">
        <v>0</v>
      </c>
      <c r="H139" s="4" t="s">
        <v>9</v>
      </c>
    </row>
    <row r="140" spans="2:8">
      <c r="B140" s="1" t="s">
        <v>111</v>
      </c>
      <c r="C140" s="2">
        <v>0</v>
      </c>
      <c r="D140" s="4">
        <v>1.1000000000000001</v>
      </c>
      <c r="E140" s="2">
        <v>2.7E-2</v>
      </c>
      <c r="F140" s="4">
        <v>5.4</v>
      </c>
      <c r="G140" s="2">
        <v>0</v>
      </c>
      <c r="H140" s="4" t="s">
        <v>9</v>
      </c>
    </row>
    <row r="141" spans="2:8">
      <c r="B141" s="1" t="s">
        <v>112</v>
      </c>
      <c r="C141" s="2">
        <v>0</v>
      </c>
      <c r="D141" s="4">
        <v>0.4</v>
      </c>
      <c r="E141" s="2">
        <v>0.40100000000000002</v>
      </c>
      <c r="F141" s="4">
        <v>5.4</v>
      </c>
      <c r="G141" s="2">
        <v>0</v>
      </c>
      <c r="H141" s="4" t="s">
        <v>9</v>
      </c>
    </row>
    <row r="142" spans="2:8">
      <c r="B142" s="1" t="s">
        <v>113</v>
      </c>
      <c r="C142" s="2">
        <v>0</v>
      </c>
      <c r="D142" s="4">
        <v>0.4</v>
      </c>
      <c r="E142" s="2">
        <v>2.8000000000000001E-2</v>
      </c>
      <c r="F142" s="4">
        <v>5.3</v>
      </c>
      <c r="G142" s="2">
        <v>0</v>
      </c>
      <c r="H142" s="4" t="s">
        <v>9</v>
      </c>
    </row>
    <row r="143" spans="2:8">
      <c r="B143" s="1" t="s">
        <v>334</v>
      </c>
      <c r="C143" s="2">
        <v>0</v>
      </c>
      <c r="D143" s="4">
        <v>1.1000000000000001</v>
      </c>
      <c r="E143" s="2">
        <v>0.02</v>
      </c>
      <c r="F143" s="4">
        <v>5.3</v>
      </c>
      <c r="G143" s="2">
        <v>0</v>
      </c>
      <c r="H143" s="4" t="s">
        <v>9</v>
      </c>
    </row>
    <row r="144" spans="2:8">
      <c r="B144" s="1" t="s">
        <v>114</v>
      </c>
      <c r="C144" s="2">
        <v>0</v>
      </c>
      <c r="D144" s="4">
        <v>0.3</v>
      </c>
      <c r="E144" s="2">
        <v>0.123</v>
      </c>
      <c r="F144" s="4">
        <v>5.3</v>
      </c>
      <c r="G144" s="2">
        <v>0</v>
      </c>
      <c r="H144" s="4" t="s">
        <v>9</v>
      </c>
    </row>
    <row r="145" spans="2:8">
      <c r="B145" s="1" t="s">
        <v>115</v>
      </c>
      <c r="C145" s="2">
        <v>0</v>
      </c>
      <c r="D145" s="4">
        <v>1.4</v>
      </c>
      <c r="E145" s="2">
        <v>1.7999999999999999E-2</v>
      </c>
      <c r="F145" s="4">
        <v>5</v>
      </c>
      <c r="G145" s="2">
        <v>0</v>
      </c>
      <c r="H145" s="4" t="s">
        <v>9</v>
      </c>
    </row>
    <row r="146" spans="2:8" ht="26">
      <c r="B146" s="1" t="s">
        <v>116</v>
      </c>
      <c r="C146" s="2">
        <v>0</v>
      </c>
      <c r="D146" s="4">
        <v>0.2</v>
      </c>
      <c r="E146" s="2">
        <v>0.19400000000000001</v>
      </c>
      <c r="F146" s="4">
        <v>5</v>
      </c>
      <c r="G146" s="2">
        <v>0</v>
      </c>
      <c r="H146" s="4" t="s">
        <v>9</v>
      </c>
    </row>
    <row r="147" spans="2:8">
      <c r="B147" s="1" t="s">
        <v>117</v>
      </c>
      <c r="C147" s="2">
        <v>0</v>
      </c>
      <c r="D147" s="4">
        <v>0.3</v>
      </c>
      <c r="E147" s="2">
        <v>2.1999999999999999E-2</v>
      </c>
      <c r="F147" s="4">
        <v>4.8</v>
      </c>
      <c r="G147" s="2">
        <v>0</v>
      </c>
      <c r="H147" s="4" t="s">
        <v>9</v>
      </c>
    </row>
    <row r="148" spans="2:8">
      <c r="B148" s="1" t="s">
        <v>118</v>
      </c>
      <c r="C148" s="2">
        <v>0</v>
      </c>
      <c r="D148" s="4">
        <v>0.4</v>
      </c>
      <c r="E148" s="2">
        <v>0.71199999999999997</v>
      </c>
      <c r="F148" s="4">
        <v>4.8</v>
      </c>
      <c r="G148" s="2">
        <v>0</v>
      </c>
      <c r="H148" s="4">
        <v>0</v>
      </c>
    </row>
    <row r="149" spans="2:8">
      <c r="B149" s="1" t="s">
        <v>119</v>
      </c>
      <c r="C149" s="2">
        <v>0</v>
      </c>
      <c r="D149" s="4">
        <v>0.3</v>
      </c>
      <c r="E149" s="2">
        <v>0.10199999999999999</v>
      </c>
      <c r="F149" s="4">
        <v>4.4000000000000004</v>
      </c>
      <c r="G149" s="2">
        <v>0</v>
      </c>
      <c r="H149" s="4" t="s">
        <v>9</v>
      </c>
    </row>
    <row r="150" spans="2:8">
      <c r="B150" s="1" t="s">
        <v>120</v>
      </c>
      <c r="C150" s="2">
        <v>0</v>
      </c>
      <c r="D150" s="4">
        <v>0.2</v>
      </c>
      <c r="E150" s="2">
        <v>1.6E-2</v>
      </c>
      <c r="F150" s="4">
        <v>4.4000000000000004</v>
      </c>
      <c r="G150" s="2">
        <v>0</v>
      </c>
      <c r="H150" s="4" t="s">
        <v>9</v>
      </c>
    </row>
    <row r="151" spans="2:8">
      <c r="B151" s="1" t="s">
        <v>121</v>
      </c>
      <c r="C151" s="2">
        <v>0</v>
      </c>
      <c r="D151" s="4">
        <v>0.4</v>
      </c>
      <c r="E151" s="2">
        <v>6.0000000000000001E-3</v>
      </c>
      <c r="F151" s="4">
        <v>4.0999999999999996</v>
      </c>
      <c r="G151" s="2">
        <v>0</v>
      </c>
      <c r="H151" s="4" t="s">
        <v>9</v>
      </c>
    </row>
    <row r="152" spans="2:8" ht="26">
      <c r="B152" s="1" t="s">
        <v>122</v>
      </c>
      <c r="C152" s="2">
        <v>0</v>
      </c>
      <c r="D152" s="4">
        <v>0.3</v>
      </c>
      <c r="E152" s="2">
        <v>1.4999999999999999E-2</v>
      </c>
      <c r="F152" s="4">
        <v>4</v>
      </c>
      <c r="G152" s="2">
        <v>0</v>
      </c>
      <c r="H152" s="4" t="s">
        <v>9</v>
      </c>
    </row>
    <row r="153" spans="2:8">
      <c r="B153" s="1" t="s">
        <v>123</v>
      </c>
      <c r="C153" s="2">
        <v>0</v>
      </c>
      <c r="D153" s="4">
        <v>0.5</v>
      </c>
      <c r="E153" s="2">
        <v>1.2E-2</v>
      </c>
      <c r="F153" s="4">
        <v>3.9</v>
      </c>
      <c r="G153" s="2">
        <v>0</v>
      </c>
      <c r="H153" s="4" t="s">
        <v>9</v>
      </c>
    </row>
    <row r="154" spans="2:8">
      <c r="B154" s="1" t="s">
        <v>124</v>
      </c>
      <c r="C154" s="2">
        <v>0</v>
      </c>
      <c r="D154" s="4">
        <v>0.3</v>
      </c>
      <c r="E154" s="2">
        <v>2.8000000000000001E-2</v>
      </c>
      <c r="F154" s="4">
        <v>3.8</v>
      </c>
      <c r="G154" s="2">
        <v>0</v>
      </c>
      <c r="H154" s="4" t="s">
        <v>9</v>
      </c>
    </row>
    <row r="155" spans="2:8">
      <c r="B155" s="1" t="s">
        <v>335</v>
      </c>
      <c r="C155" s="2">
        <v>0</v>
      </c>
      <c r="D155" s="4">
        <v>0.3</v>
      </c>
      <c r="E155" s="2">
        <v>2.1999999999999999E-2</v>
      </c>
      <c r="F155" s="4">
        <v>3.8</v>
      </c>
      <c r="G155" s="2">
        <v>0</v>
      </c>
      <c r="H155" s="4" t="s">
        <v>9</v>
      </c>
    </row>
    <row r="156" spans="2:8">
      <c r="B156" s="1" t="s">
        <v>125</v>
      </c>
      <c r="C156" s="2">
        <v>0</v>
      </c>
      <c r="D156" s="4">
        <v>0.3</v>
      </c>
      <c r="E156" s="2">
        <v>2.4E-2</v>
      </c>
      <c r="F156" s="4">
        <v>3.6</v>
      </c>
      <c r="G156" s="2">
        <v>0</v>
      </c>
      <c r="H156" s="4" t="s">
        <v>9</v>
      </c>
    </row>
    <row r="157" spans="2:8">
      <c r="B157" s="1" t="s">
        <v>126</v>
      </c>
      <c r="C157" s="2">
        <v>0</v>
      </c>
      <c r="D157" s="4">
        <v>0.7</v>
      </c>
      <c r="E157" s="2">
        <v>5.3999999999999999E-2</v>
      </c>
      <c r="F157" s="4">
        <v>3.6</v>
      </c>
      <c r="G157" s="2">
        <v>0</v>
      </c>
      <c r="H157" s="4">
        <v>19.600000000000001</v>
      </c>
    </row>
    <row r="158" spans="2:8" ht="26">
      <c r="B158" s="1" t="s">
        <v>127</v>
      </c>
      <c r="C158" s="2">
        <v>0</v>
      </c>
      <c r="D158" s="4">
        <v>0.3</v>
      </c>
      <c r="E158" s="2">
        <v>1.292</v>
      </c>
      <c r="F158" s="4">
        <v>3.1</v>
      </c>
      <c r="G158" s="2">
        <v>0</v>
      </c>
      <c r="H158" s="4">
        <v>0.3</v>
      </c>
    </row>
    <row r="159" spans="2:8">
      <c r="B159" s="1" t="s">
        <v>128</v>
      </c>
      <c r="C159" s="2">
        <v>0</v>
      </c>
      <c r="D159" s="4">
        <v>0.3</v>
      </c>
      <c r="E159" s="2">
        <v>0.22</v>
      </c>
      <c r="F159" s="4">
        <v>3.1</v>
      </c>
      <c r="G159" s="2">
        <v>0</v>
      </c>
      <c r="H159" s="4" t="s">
        <v>9</v>
      </c>
    </row>
    <row r="160" spans="2:8" ht="26">
      <c r="B160" s="1" t="s">
        <v>129</v>
      </c>
      <c r="C160" s="2">
        <v>0</v>
      </c>
      <c r="D160" s="4">
        <v>0.3</v>
      </c>
      <c r="E160" s="4">
        <v>3</v>
      </c>
      <c r="F160" s="2">
        <v>0</v>
      </c>
      <c r="G160" s="4" t="s">
        <v>9</v>
      </c>
    </row>
    <row r="161" spans="2:8">
      <c r="B161" s="1" t="s">
        <v>130</v>
      </c>
      <c r="C161" s="2">
        <v>0</v>
      </c>
      <c r="D161" s="4">
        <v>0.2</v>
      </c>
      <c r="E161" s="2">
        <v>3.6999999999999998E-2</v>
      </c>
      <c r="F161" s="4">
        <v>2.8</v>
      </c>
      <c r="G161" s="2">
        <v>0</v>
      </c>
      <c r="H161" s="4" t="s">
        <v>9</v>
      </c>
    </row>
    <row r="162" spans="2:8" ht="26">
      <c r="B162" s="1" t="s">
        <v>131</v>
      </c>
      <c r="C162" s="2">
        <v>0</v>
      </c>
      <c r="D162" s="4">
        <v>0.2</v>
      </c>
      <c r="E162" s="2">
        <v>1.2999999999999999E-2</v>
      </c>
      <c r="F162" s="4">
        <v>2.6</v>
      </c>
      <c r="G162" s="2">
        <v>0</v>
      </c>
      <c r="H162" s="4" t="s">
        <v>9</v>
      </c>
    </row>
    <row r="163" spans="2:8">
      <c r="B163" s="1" t="s">
        <v>132</v>
      </c>
      <c r="C163" s="2">
        <v>0</v>
      </c>
      <c r="D163" s="4">
        <v>0.2</v>
      </c>
      <c r="E163" s="2">
        <v>3.1E-2</v>
      </c>
      <c r="F163" s="4">
        <v>2.5</v>
      </c>
      <c r="G163" s="2">
        <v>0</v>
      </c>
      <c r="H163" s="4" t="s">
        <v>9</v>
      </c>
    </row>
    <row r="164" spans="2:8" ht="52">
      <c r="B164" s="1" t="s">
        <v>133</v>
      </c>
      <c r="C164" s="2">
        <v>0</v>
      </c>
      <c r="D164" s="4">
        <v>0.2</v>
      </c>
      <c r="E164" s="4">
        <v>2.5</v>
      </c>
      <c r="F164" s="2">
        <v>0</v>
      </c>
      <c r="G164" s="4" t="s">
        <v>9</v>
      </c>
    </row>
    <row r="165" spans="2:8">
      <c r="B165" s="1" t="s">
        <v>134</v>
      </c>
      <c r="C165" s="2">
        <v>0</v>
      </c>
      <c r="D165" s="4">
        <v>0.2</v>
      </c>
      <c r="E165" s="2">
        <v>1.7000000000000001E-2</v>
      </c>
      <c r="F165" s="4">
        <v>2.5</v>
      </c>
      <c r="G165" s="2">
        <v>0</v>
      </c>
      <c r="H165" s="4" t="s">
        <v>9</v>
      </c>
    </row>
    <row r="166" spans="2:8">
      <c r="B166" s="1" t="s">
        <v>135</v>
      </c>
      <c r="C166" s="2">
        <v>0</v>
      </c>
      <c r="D166" s="4">
        <v>0.2</v>
      </c>
      <c r="E166" s="2">
        <v>0.10100000000000001</v>
      </c>
      <c r="F166" s="4">
        <v>2.2999999999999998</v>
      </c>
      <c r="G166" s="2">
        <v>0</v>
      </c>
      <c r="H166" s="4" t="s">
        <v>9</v>
      </c>
    </row>
    <row r="167" spans="2:8" ht="26">
      <c r="B167" s="1" t="s">
        <v>136</v>
      </c>
      <c r="C167" s="2">
        <v>0</v>
      </c>
      <c r="D167" s="4">
        <v>0.2</v>
      </c>
      <c r="E167" s="2">
        <v>1.0999999999999999E-2</v>
      </c>
      <c r="F167" s="4">
        <v>2.2999999999999998</v>
      </c>
      <c r="G167" s="2">
        <v>0</v>
      </c>
      <c r="H167" s="4" t="s">
        <v>9</v>
      </c>
    </row>
    <row r="168" spans="2:8" ht="26">
      <c r="B168" s="1" t="s">
        <v>137</v>
      </c>
      <c r="C168" s="2">
        <v>0</v>
      </c>
      <c r="D168" s="4">
        <v>0.5</v>
      </c>
      <c r="E168" s="2">
        <v>3.5999999999999997E-2</v>
      </c>
      <c r="F168" s="4">
        <v>2.2999999999999998</v>
      </c>
      <c r="G168" s="2">
        <v>0</v>
      </c>
      <c r="H168" s="4" t="s">
        <v>9</v>
      </c>
    </row>
    <row r="169" spans="2:8">
      <c r="B169" s="1" t="s">
        <v>138</v>
      </c>
      <c r="C169" s="2">
        <v>0</v>
      </c>
      <c r="D169" s="4">
        <v>0.2</v>
      </c>
      <c r="E169" s="2">
        <v>8.0000000000000002E-3</v>
      </c>
      <c r="F169" s="4">
        <v>2.2000000000000002</v>
      </c>
      <c r="G169" s="2">
        <v>0</v>
      </c>
      <c r="H169" s="4" t="s">
        <v>9</v>
      </c>
    </row>
    <row r="170" spans="2:8">
      <c r="B170" s="1" t="s">
        <v>139</v>
      </c>
      <c r="C170" s="2">
        <v>0</v>
      </c>
      <c r="D170" s="4">
        <v>0.1</v>
      </c>
      <c r="E170" s="2">
        <v>1.4999999999999999E-2</v>
      </c>
      <c r="F170" s="4">
        <v>2</v>
      </c>
      <c r="G170" s="2">
        <v>0</v>
      </c>
      <c r="H170" s="4" t="s">
        <v>9</v>
      </c>
    </row>
    <row r="171" spans="2:8">
      <c r="B171" s="1" t="s">
        <v>140</v>
      </c>
      <c r="C171" s="2">
        <v>0</v>
      </c>
      <c r="D171" s="4">
        <v>0.1</v>
      </c>
      <c r="E171" s="2">
        <v>4.4999999999999998E-2</v>
      </c>
      <c r="F171" s="4">
        <v>2</v>
      </c>
      <c r="G171" s="2">
        <v>0</v>
      </c>
      <c r="H171" s="4" t="s">
        <v>9</v>
      </c>
    </row>
    <row r="172" spans="2:8" ht="26">
      <c r="B172" s="1" t="s">
        <v>141</v>
      </c>
      <c r="C172" s="2">
        <v>0</v>
      </c>
      <c r="D172" s="4">
        <v>0.1</v>
      </c>
      <c r="E172" s="2">
        <v>9.1999999999999998E-2</v>
      </c>
      <c r="F172" s="4">
        <v>1.9</v>
      </c>
      <c r="G172" s="2">
        <v>0</v>
      </c>
      <c r="H172" s="4" t="s">
        <v>9</v>
      </c>
    </row>
    <row r="173" spans="2:8">
      <c r="B173" s="1" t="s">
        <v>142</v>
      </c>
      <c r="C173" s="2">
        <v>0</v>
      </c>
      <c r="D173" s="4">
        <v>0.2</v>
      </c>
      <c r="E173" s="2">
        <v>0.01</v>
      </c>
      <c r="F173" s="4">
        <v>1.8</v>
      </c>
      <c r="G173" s="2">
        <v>0</v>
      </c>
      <c r="H173" s="4" t="s">
        <v>9</v>
      </c>
    </row>
    <row r="174" spans="2:8">
      <c r="B174" s="1" t="s">
        <v>143</v>
      </c>
      <c r="C174" s="2">
        <v>0</v>
      </c>
      <c r="D174" s="4">
        <v>0.2</v>
      </c>
      <c r="E174" s="2">
        <v>0.04</v>
      </c>
      <c r="F174" s="4">
        <v>1.8</v>
      </c>
      <c r="G174" s="2">
        <v>0</v>
      </c>
      <c r="H174" s="4" t="s">
        <v>9</v>
      </c>
    </row>
    <row r="175" spans="2:8">
      <c r="B175" s="1" t="s">
        <v>144</v>
      </c>
      <c r="C175" s="2">
        <v>0</v>
      </c>
      <c r="D175" s="4">
        <v>0.1</v>
      </c>
      <c r="E175" s="2">
        <v>3.6999999999999998E-2</v>
      </c>
      <c r="F175" s="4">
        <v>1.8</v>
      </c>
      <c r="G175" s="2">
        <v>0</v>
      </c>
      <c r="H175" s="4">
        <v>14.4</v>
      </c>
    </row>
    <row r="176" spans="2:8" ht="26">
      <c r="B176" s="1" t="s">
        <v>145</v>
      </c>
      <c r="C176" s="2">
        <v>0</v>
      </c>
      <c r="D176" s="4">
        <v>0.1</v>
      </c>
      <c r="E176" s="2">
        <v>8.5999999999999993E-2</v>
      </c>
      <c r="F176" s="4">
        <v>1.7</v>
      </c>
      <c r="G176" s="2">
        <v>0</v>
      </c>
      <c r="H176" s="4" t="s">
        <v>9</v>
      </c>
    </row>
    <row r="177" spans="2:8" ht="39">
      <c r="B177" s="1" t="s">
        <v>146</v>
      </c>
      <c r="C177" s="2">
        <v>0</v>
      </c>
      <c r="D177" s="4">
        <v>0.3</v>
      </c>
      <c r="E177" s="2">
        <v>1.6E-2</v>
      </c>
      <c r="F177" s="4">
        <v>1.6</v>
      </c>
      <c r="G177" s="2">
        <v>0</v>
      </c>
      <c r="H177" s="4" t="s">
        <v>9</v>
      </c>
    </row>
    <row r="178" spans="2:8">
      <c r="B178" s="1" t="s">
        <v>147</v>
      </c>
      <c r="C178" s="2">
        <v>0</v>
      </c>
      <c r="D178" s="4">
        <v>0.1</v>
      </c>
      <c r="E178" s="2">
        <v>1.4999999999999999E-2</v>
      </c>
      <c r="F178" s="4">
        <v>1.4</v>
      </c>
      <c r="G178" s="2">
        <v>0</v>
      </c>
      <c r="H178" s="4" t="s">
        <v>9</v>
      </c>
    </row>
    <row r="179" spans="2:8">
      <c r="B179" s="1" t="s">
        <v>148</v>
      </c>
      <c r="C179" s="2">
        <v>0</v>
      </c>
      <c r="D179" s="4">
        <v>0.1</v>
      </c>
      <c r="E179" s="2">
        <v>1E-3</v>
      </c>
      <c r="F179" s="4">
        <v>1.4</v>
      </c>
      <c r="G179" s="2">
        <v>0</v>
      </c>
      <c r="H179" s="4" t="s">
        <v>9</v>
      </c>
    </row>
    <row r="180" spans="2:8" ht="26">
      <c r="B180" s="1" t="s">
        <v>149</v>
      </c>
      <c r="C180" s="2">
        <v>0</v>
      </c>
      <c r="D180" s="4">
        <v>0.1</v>
      </c>
      <c r="E180" s="2">
        <v>3.0000000000000001E-3</v>
      </c>
      <c r="F180" s="4">
        <v>1.4</v>
      </c>
      <c r="G180" s="2">
        <v>0</v>
      </c>
      <c r="H180" s="4" t="s">
        <v>9</v>
      </c>
    </row>
    <row r="181" spans="2:8">
      <c r="B181" s="1" t="s">
        <v>150</v>
      </c>
      <c r="C181" s="2">
        <v>0</v>
      </c>
      <c r="D181" s="4">
        <v>0.1</v>
      </c>
      <c r="E181" s="2">
        <v>4.2999999999999997E-2</v>
      </c>
      <c r="F181" s="4">
        <v>1.2</v>
      </c>
      <c r="G181" s="2">
        <v>0</v>
      </c>
      <c r="H181" s="4" t="s">
        <v>9</v>
      </c>
    </row>
    <row r="182" spans="2:8">
      <c r="B182" s="1" t="s">
        <v>151</v>
      </c>
      <c r="C182" s="2">
        <v>0</v>
      </c>
      <c r="D182" s="4">
        <v>0.1</v>
      </c>
      <c r="E182" s="2">
        <v>0.01</v>
      </c>
      <c r="F182" s="4">
        <v>1.2</v>
      </c>
      <c r="G182" s="2">
        <v>0</v>
      </c>
      <c r="H182" s="4" t="s">
        <v>9</v>
      </c>
    </row>
    <row r="183" spans="2:8" ht="26">
      <c r="B183" s="1" t="s">
        <v>152</v>
      </c>
      <c r="C183" s="2">
        <v>0</v>
      </c>
      <c r="D183" s="4">
        <v>0.2</v>
      </c>
      <c r="E183" s="2">
        <v>3.2000000000000001E-2</v>
      </c>
      <c r="F183" s="4">
        <v>1.2</v>
      </c>
      <c r="G183" s="2">
        <v>0</v>
      </c>
      <c r="H183" s="4" t="s">
        <v>9</v>
      </c>
    </row>
    <row r="184" spans="2:8">
      <c r="B184" s="1" t="s">
        <v>153</v>
      </c>
      <c r="C184" s="2">
        <v>0</v>
      </c>
      <c r="D184" s="4">
        <v>0.1</v>
      </c>
      <c r="E184" s="2">
        <v>1E-3</v>
      </c>
      <c r="F184" s="4">
        <v>1.1000000000000001</v>
      </c>
      <c r="G184" s="2">
        <v>0</v>
      </c>
      <c r="H184" s="4" t="s">
        <v>9</v>
      </c>
    </row>
    <row r="185" spans="2:8" ht="26">
      <c r="B185" s="1" t="s">
        <v>154</v>
      </c>
      <c r="C185" s="2">
        <v>0</v>
      </c>
      <c r="D185" s="4">
        <v>0.1</v>
      </c>
      <c r="E185" s="2">
        <v>2.4E-2</v>
      </c>
      <c r="F185" s="4">
        <v>1.1000000000000001</v>
      </c>
      <c r="G185" s="2">
        <v>0</v>
      </c>
      <c r="H185" s="4">
        <v>9.8000000000000007</v>
      </c>
    </row>
    <row r="186" spans="2:8">
      <c r="B186" s="1" t="s">
        <v>155</v>
      </c>
      <c r="C186" s="2">
        <v>0</v>
      </c>
      <c r="D186" s="4">
        <v>0.1</v>
      </c>
      <c r="E186" s="2">
        <v>1E-3</v>
      </c>
      <c r="F186" s="4">
        <v>1</v>
      </c>
      <c r="G186" s="2">
        <v>0</v>
      </c>
      <c r="H186" s="4" t="s">
        <v>9</v>
      </c>
    </row>
    <row r="187" spans="2:8">
      <c r="B187" s="1" t="s">
        <v>156</v>
      </c>
      <c r="C187" s="2">
        <v>0</v>
      </c>
      <c r="D187" s="4">
        <v>0.1</v>
      </c>
      <c r="E187" s="2">
        <v>2E-3</v>
      </c>
      <c r="F187" s="4">
        <v>1</v>
      </c>
      <c r="G187" s="2">
        <v>0</v>
      </c>
      <c r="H187" s="4" t="s">
        <v>9</v>
      </c>
    </row>
    <row r="188" spans="2:8" ht="26">
      <c r="B188" s="1" t="s">
        <v>157</v>
      </c>
      <c r="C188" s="2">
        <v>0</v>
      </c>
      <c r="D188" s="4">
        <v>0.2</v>
      </c>
      <c r="E188" s="2">
        <v>3.6999999999999998E-2</v>
      </c>
      <c r="F188" s="4">
        <v>0.9</v>
      </c>
      <c r="G188" s="2">
        <v>0</v>
      </c>
      <c r="H188" s="4">
        <v>0.8</v>
      </c>
    </row>
    <row r="189" spans="2:8">
      <c r="B189" s="1" t="s">
        <v>158</v>
      </c>
      <c r="C189" s="2">
        <v>0</v>
      </c>
      <c r="D189" s="4">
        <v>0.1</v>
      </c>
      <c r="E189" s="2">
        <v>8.9999999999999993E-3</v>
      </c>
      <c r="F189" s="4">
        <v>0.9</v>
      </c>
      <c r="G189" s="2">
        <v>0</v>
      </c>
      <c r="H189" s="4" t="s">
        <v>9</v>
      </c>
    </row>
    <row r="190" spans="2:8">
      <c r="B190" s="1" t="s">
        <v>159</v>
      </c>
      <c r="C190" s="2">
        <v>0</v>
      </c>
      <c r="D190" s="4">
        <v>0</v>
      </c>
      <c r="E190" s="2">
        <v>1.7000000000000001E-2</v>
      </c>
      <c r="F190" s="4">
        <v>0.7</v>
      </c>
      <c r="G190" s="2">
        <v>0</v>
      </c>
      <c r="H190" s="4" t="s">
        <v>9</v>
      </c>
    </row>
    <row r="191" spans="2:8">
      <c r="B191" s="1" t="s">
        <v>160</v>
      </c>
      <c r="C191" s="2">
        <v>0</v>
      </c>
      <c r="D191" s="4">
        <v>0.1</v>
      </c>
      <c r="E191" s="2">
        <v>1.7000000000000001E-2</v>
      </c>
      <c r="F191" s="4">
        <v>0.7</v>
      </c>
      <c r="G191" s="2">
        <v>0</v>
      </c>
      <c r="H191" s="4" t="s">
        <v>9</v>
      </c>
    </row>
    <row r="192" spans="2:8">
      <c r="B192" s="1" t="s">
        <v>161</v>
      </c>
      <c r="C192" s="2">
        <v>0</v>
      </c>
      <c r="D192" s="4">
        <v>0.1</v>
      </c>
      <c r="E192" s="2">
        <v>1.0999999999999999E-2</v>
      </c>
      <c r="F192" s="4">
        <v>0.6</v>
      </c>
      <c r="G192" s="2">
        <v>0</v>
      </c>
      <c r="H192" s="4" t="s">
        <v>9</v>
      </c>
    </row>
    <row r="193" spans="2:8">
      <c r="B193" s="1" t="s">
        <v>162</v>
      </c>
      <c r="C193" s="2">
        <v>0</v>
      </c>
      <c r="D193" s="4">
        <v>0</v>
      </c>
      <c r="E193" s="2">
        <v>4.0000000000000001E-3</v>
      </c>
      <c r="F193" s="4">
        <v>0.5</v>
      </c>
      <c r="G193" s="2">
        <v>0</v>
      </c>
      <c r="H193" s="4" t="s">
        <v>9</v>
      </c>
    </row>
    <row r="194" spans="2:8" ht="26">
      <c r="B194" s="1" t="s">
        <v>163</v>
      </c>
      <c r="C194" s="2">
        <v>0</v>
      </c>
      <c r="D194" s="4">
        <v>0</v>
      </c>
      <c r="E194" s="2">
        <v>1E-3</v>
      </c>
      <c r="F194" s="4">
        <v>0.5</v>
      </c>
      <c r="G194" s="2">
        <v>0</v>
      </c>
      <c r="H194" s="4" t="s">
        <v>9</v>
      </c>
    </row>
    <row r="195" spans="2:8" ht="39">
      <c r="B195" s="1" t="s">
        <v>164</v>
      </c>
      <c r="C195" s="2">
        <v>0</v>
      </c>
      <c r="D195" s="4">
        <v>0</v>
      </c>
      <c r="E195" s="2">
        <v>1.2E-2</v>
      </c>
      <c r="F195" s="4">
        <v>0.4</v>
      </c>
      <c r="G195" s="2">
        <v>0</v>
      </c>
      <c r="H195" s="4" t="s">
        <v>9</v>
      </c>
    </row>
    <row r="196" spans="2:8">
      <c r="B196" s="1" t="s">
        <v>165</v>
      </c>
      <c r="C196" s="2">
        <v>0</v>
      </c>
      <c r="D196" s="4">
        <v>0</v>
      </c>
      <c r="E196" s="2">
        <v>1.9E-2</v>
      </c>
      <c r="F196" s="4">
        <v>0.3</v>
      </c>
      <c r="G196" s="2">
        <v>0</v>
      </c>
      <c r="H196" s="4" t="s">
        <v>9</v>
      </c>
    </row>
    <row r="197" spans="2:8" ht="26">
      <c r="B197" s="1" t="s">
        <v>166</v>
      </c>
      <c r="C197" s="2">
        <v>0</v>
      </c>
      <c r="D197" s="4">
        <v>0</v>
      </c>
      <c r="E197" s="4">
        <v>0.3</v>
      </c>
      <c r="F197" s="2">
        <v>0</v>
      </c>
      <c r="G197" s="4" t="s">
        <v>9</v>
      </c>
    </row>
    <row r="198" spans="2:8">
      <c r="B198" s="1" t="s">
        <v>167</v>
      </c>
      <c r="C198" s="2">
        <v>0</v>
      </c>
      <c r="D198" s="4">
        <v>0</v>
      </c>
      <c r="E198" s="2">
        <v>4.0000000000000001E-3</v>
      </c>
      <c r="F198" s="4">
        <v>0.3</v>
      </c>
      <c r="G198" s="2">
        <v>0</v>
      </c>
      <c r="H198" s="4" t="s">
        <v>9</v>
      </c>
    </row>
    <row r="199" spans="2:8">
      <c r="B199" s="1" t="s">
        <v>168</v>
      </c>
      <c r="C199" s="2">
        <v>0</v>
      </c>
      <c r="D199" s="4">
        <v>0</v>
      </c>
      <c r="E199" s="2">
        <v>4.4999999999999998E-2</v>
      </c>
      <c r="F199" s="4">
        <v>0.3</v>
      </c>
      <c r="G199" s="2">
        <v>0</v>
      </c>
      <c r="H199" s="4" t="s">
        <v>9</v>
      </c>
    </row>
    <row r="200" spans="2:8">
      <c r="B200" s="1" t="s">
        <v>169</v>
      </c>
      <c r="C200" s="2">
        <v>0</v>
      </c>
      <c r="D200" s="4">
        <v>0</v>
      </c>
      <c r="E200" s="2">
        <v>7.0000000000000007E-2</v>
      </c>
      <c r="F200" s="4">
        <v>0.2</v>
      </c>
      <c r="G200" s="2">
        <v>0</v>
      </c>
      <c r="H200" s="4" t="s">
        <v>9</v>
      </c>
    </row>
    <row r="201" spans="2:8" ht="39">
      <c r="B201" s="1" t="s">
        <v>170</v>
      </c>
      <c r="C201" s="2">
        <v>0</v>
      </c>
      <c r="D201" s="4">
        <v>0</v>
      </c>
      <c r="E201" s="2">
        <v>2.5000000000000001E-2</v>
      </c>
      <c r="F201" s="4">
        <v>0.2</v>
      </c>
      <c r="G201" s="2">
        <v>0</v>
      </c>
      <c r="H201" s="4" t="s">
        <v>9</v>
      </c>
    </row>
    <row r="202" spans="2:8" ht="26">
      <c r="B202" s="1" t="s">
        <v>171</v>
      </c>
      <c r="C202" s="2">
        <v>0</v>
      </c>
      <c r="D202" s="4">
        <v>0</v>
      </c>
      <c r="E202" s="2">
        <v>1E-3</v>
      </c>
      <c r="F202" s="4">
        <v>0.1</v>
      </c>
      <c r="G202" s="2">
        <v>0</v>
      </c>
      <c r="H202" s="4" t="s">
        <v>9</v>
      </c>
    </row>
    <row r="203" spans="2:8" ht="26">
      <c r="B203" s="1" t="s">
        <v>172</v>
      </c>
      <c r="C203" s="2">
        <v>0</v>
      </c>
      <c r="D203" s="4">
        <v>0</v>
      </c>
      <c r="E203" s="2">
        <v>0</v>
      </c>
      <c r="F203" s="4">
        <v>0.1</v>
      </c>
      <c r="G203" s="2">
        <v>0</v>
      </c>
      <c r="H203" s="4" t="s">
        <v>9</v>
      </c>
    </row>
    <row r="204" spans="2:8">
      <c r="B204" s="1" t="s">
        <v>173</v>
      </c>
      <c r="C204" s="2">
        <v>0</v>
      </c>
      <c r="D204" s="4">
        <v>0</v>
      </c>
      <c r="E204" s="2">
        <v>2E-3</v>
      </c>
      <c r="F204" s="4">
        <v>0.1</v>
      </c>
      <c r="G204" s="2">
        <v>0</v>
      </c>
      <c r="H204" s="4" t="s">
        <v>9</v>
      </c>
    </row>
    <row r="205" spans="2:8" ht="26">
      <c r="B205" s="1" t="s">
        <v>174</v>
      </c>
      <c r="C205" s="2">
        <v>0</v>
      </c>
      <c r="D205" s="4">
        <v>0</v>
      </c>
      <c r="E205" s="2">
        <v>0</v>
      </c>
      <c r="F205" s="4">
        <v>0</v>
      </c>
      <c r="G205" s="2">
        <v>0</v>
      </c>
      <c r="H205" s="4" t="s">
        <v>9</v>
      </c>
    </row>
    <row r="206" spans="2:8">
      <c r="B206" s="1" t="s">
        <v>175</v>
      </c>
      <c r="C206" s="2">
        <v>0</v>
      </c>
      <c r="D206" s="4">
        <v>0</v>
      </c>
      <c r="E206" s="2">
        <v>2E-3</v>
      </c>
      <c r="F206" s="4">
        <v>0</v>
      </c>
      <c r="G206" s="2">
        <v>0</v>
      </c>
      <c r="H206" s="4" t="s">
        <v>9</v>
      </c>
    </row>
    <row r="207" spans="2:8">
      <c r="B207" s="1" t="s">
        <v>176</v>
      </c>
      <c r="C207" s="2">
        <v>0</v>
      </c>
      <c r="D207" s="4">
        <v>0</v>
      </c>
      <c r="E207" s="2">
        <v>1E-3</v>
      </c>
      <c r="F207" s="4">
        <v>0</v>
      </c>
      <c r="G207" s="2">
        <v>0</v>
      </c>
      <c r="H207" s="4" t="s">
        <v>9</v>
      </c>
    </row>
    <row r="208" spans="2:8">
      <c r="B208" s="1" t="s">
        <v>177</v>
      </c>
      <c r="C208" s="2">
        <v>0</v>
      </c>
      <c r="D208" s="4">
        <v>0</v>
      </c>
      <c r="E208" s="2">
        <v>0</v>
      </c>
      <c r="F208" s="4">
        <v>0</v>
      </c>
      <c r="G208" s="2">
        <v>0</v>
      </c>
      <c r="H208" s="4" t="s">
        <v>9</v>
      </c>
    </row>
    <row r="209" spans="2:8">
      <c r="B209" s="1" t="s">
        <v>178</v>
      </c>
      <c r="C209" s="2">
        <v>6.0000000000000001E-3</v>
      </c>
      <c r="D209" s="4">
        <v>59</v>
      </c>
      <c r="E209" s="2">
        <v>0.33900000000000002</v>
      </c>
      <c r="F209" s="4" t="s">
        <v>179</v>
      </c>
      <c r="G209" s="2">
        <v>0</v>
      </c>
      <c r="H209" s="4" t="s">
        <v>9</v>
      </c>
    </row>
    <row r="210" spans="2:8">
      <c r="B210" s="1" t="s">
        <v>180</v>
      </c>
      <c r="C210" s="2">
        <v>1E-3</v>
      </c>
      <c r="D210" s="4">
        <v>10.5</v>
      </c>
      <c r="E210" s="2">
        <v>0.129</v>
      </c>
      <c r="F210" s="4" t="s">
        <v>179</v>
      </c>
      <c r="G210" s="2">
        <v>1E-3</v>
      </c>
      <c r="H210" s="4">
        <v>91.9</v>
      </c>
    </row>
    <row r="211" spans="2:8">
      <c r="B211" s="1" t="s">
        <v>181</v>
      </c>
      <c r="C211" s="2">
        <v>3.0000000000000001E-3</v>
      </c>
      <c r="D211" s="4">
        <v>30.2</v>
      </c>
      <c r="E211" s="2">
        <v>0.14599999999999999</v>
      </c>
      <c r="F211" s="4" t="s">
        <v>179</v>
      </c>
      <c r="G211" s="2">
        <v>2E-3</v>
      </c>
      <c r="H211" s="4">
        <v>443.3</v>
      </c>
    </row>
    <row r="212" spans="2:8" ht="26">
      <c r="B212" s="1" t="s">
        <v>182</v>
      </c>
      <c r="C212" s="2">
        <v>8.3000000000000004E-2</v>
      </c>
      <c r="D212" s="4">
        <v>880.7</v>
      </c>
      <c r="E212" s="2">
        <v>160.55000000000001</v>
      </c>
      <c r="F212" s="4" t="s">
        <v>179</v>
      </c>
      <c r="G212" s="2">
        <v>0.26</v>
      </c>
      <c r="H212" s="3">
        <v>47621.8</v>
      </c>
    </row>
    <row r="213" spans="2:8" ht="39">
      <c r="B213" s="1" t="s">
        <v>183</v>
      </c>
      <c r="C213" s="2">
        <v>8.0000000000000002E-3</v>
      </c>
      <c r="D213" s="4">
        <v>80.8</v>
      </c>
      <c r="E213" s="2">
        <v>0.19500000000000001</v>
      </c>
      <c r="F213" s="4" t="s">
        <v>179</v>
      </c>
      <c r="G213" s="2">
        <v>5.0000000000000001E-3</v>
      </c>
      <c r="H213" s="4">
        <v>916.9</v>
      </c>
    </row>
    <row r="214" spans="2:8">
      <c r="B214" s="1" t="s">
        <v>184</v>
      </c>
      <c r="C214" s="2">
        <v>8.9999999999999993E-3</v>
      </c>
      <c r="D214" s="4">
        <v>92.8</v>
      </c>
      <c r="E214" s="2">
        <v>14.614000000000001</v>
      </c>
      <c r="F214" s="4" t="s">
        <v>179</v>
      </c>
      <c r="G214" s="2">
        <v>1.6E-2</v>
      </c>
      <c r="H214" s="3">
        <v>2983</v>
      </c>
    </row>
    <row r="215" spans="2:8">
      <c r="B215" s="1" t="s">
        <v>185</v>
      </c>
      <c r="C215" s="2">
        <v>1E-3</v>
      </c>
      <c r="D215" s="4">
        <v>7</v>
      </c>
      <c r="E215" s="2">
        <v>0.186</v>
      </c>
      <c r="F215" s="4" t="s">
        <v>179</v>
      </c>
      <c r="G215" s="2">
        <v>0</v>
      </c>
      <c r="H215" s="4">
        <v>33.5</v>
      </c>
    </row>
    <row r="216" spans="2:8">
      <c r="B216" s="1" t="s">
        <v>186</v>
      </c>
      <c r="C216" s="2">
        <v>6.0000000000000001E-3</v>
      </c>
      <c r="D216" s="4">
        <v>61</v>
      </c>
      <c r="E216" s="2">
        <v>4.91</v>
      </c>
      <c r="F216" s="4" t="s">
        <v>179</v>
      </c>
      <c r="G216" s="2">
        <v>4.0000000000000001E-3</v>
      </c>
      <c r="H216" s="4">
        <v>696.8</v>
      </c>
    </row>
    <row r="217" spans="2:8">
      <c r="B217" s="1" t="s">
        <v>187</v>
      </c>
      <c r="C217" s="2">
        <v>0</v>
      </c>
      <c r="D217" s="4">
        <v>2.2000000000000002</v>
      </c>
      <c r="E217" s="2">
        <v>0.11799999999999999</v>
      </c>
      <c r="F217" s="4" t="s">
        <v>179</v>
      </c>
      <c r="G217" s="2">
        <v>0</v>
      </c>
      <c r="H217" s="4" t="s">
        <v>9</v>
      </c>
    </row>
    <row r="218" spans="2:8" ht="26">
      <c r="B218" s="1" t="s">
        <v>188</v>
      </c>
      <c r="C218" s="2">
        <v>0.01</v>
      </c>
      <c r="D218" s="4">
        <v>101.4</v>
      </c>
      <c r="E218" s="2">
        <v>0.129</v>
      </c>
      <c r="F218" s="4" t="s">
        <v>179</v>
      </c>
      <c r="G218" s="2">
        <v>0</v>
      </c>
      <c r="H218" s="4" t="s">
        <v>9</v>
      </c>
    </row>
    <row r="219" spans="2:8" ht="39">
      <c r="B219" s="1" t="s">
        <v>189</v>
      </c>
      <c r="C219" s="2">
        <v>0.03</v>
      </c>
      <c r="D219" s="4">
        <v>318.60000000000002</v>
      </c>
      <c r="E219" s="2">
        <v>220.38300000000001</v>
      </c>
      <c r="F219" s="4" t="s">
        <v>179</v>
      </c>
      <c r="G219" s="2">
        <v>3.2000000000000001E-2</v>
      </c>
      <c r="H219" s="3">
        <v>5890.2</v>
      </c>
    </row>
  </sheetData>
  <hyperlinks>
    <hyperlink ref="C3" r:id="rId1" xr:uid="{45DAC13F-AAD5-485C-ABBE-820820D4E998}"/>
  </hyperlinks>
  <pageMargins left="0.7" right="0.7" top="0.78740157499999996" bottom="0.78740157499999996"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02042-277D-4A66-ACCC-2F021D323CD0}">
  <dimension ref="A1:CI230"/>
  <sheetViews>
    <sheetView zoomScale="70" zoomScaleNormal="70" workbookViewId="0">
      <selection activeCell="D2" sqref="D2"/>
    </sheetView>
  </sheetViews>
  <sheetFormatPr baseColWidth="10" defaultRowHeight="14.5"/>
  <cols>
    <col min="1" max="1" width="31.36328125" bestFit="1" customWidth="1"/>
    <col min="2" max="2" width="31.54296875" customWidth="1"/>
    <col min="3" max="4" width="24.08984375" customWidth="1"/>
    <col min="5" max="5" width="43.54296875" style="367" customWidth="1"/>
    <col min="6" max="6" width="31.6328125" customWidth="1"/>
    <col min="7" max="7" width="26.453125" customWidth="1"/>
    <col min="8" max="87" width="11.453125" style="370"/>
  </cols>
  <sheetData>
    <row r="1" spans="1:87" ht="21">
      <c r="A1" s="188" t="s">
        <v>735</v>
      </c>
      <c r="B1" s="188"/>
    </row>
    <row r="2" spans="1:87">
      <c r="A2" t="s">
        <v>629</v>
      </c>
      <c r="B2" s="199" t="s">
        <v>736</v>
      </c>
    </row>
    <row r="3" spans="1:87">
      <c r="B3" s="199"/>
    </row>
    <row r="4" spans="1:87">
      <c r="A4" s="431" t="s">
        <v>968</v>
      </c>
      <c r="B4" s="432"/>
      <c r="C4" s="432"/>
    </row>
    <row r="5" spans="1:87">
      <c r="A5" s="365"/>
      <c r="B5" s="366"/>
      <c r="C5" s="366"/>
    </row>
    <row r="6" spans="1:87">
      <c r="A6" t="s">
        <v>0</v>
      </c>
      <c r="B6" t="s">
        <v>737</v>
      </c>
      <c r="C6" t="s">
        <v>971</v>
      </c>
      <c r="D6" t="s">
        <v>970</v>
      </c>
      <c r="E6" s="367" t="s">
        <v>972</v>
      </c>
      <c r="F6" t="s">
        <v>738</v>
      </c>
      <c r="G6" t="s">
        <v>739</v>
      </c>
    </row>
    <row r="7" spans="1:87" s="364" customFormat="1">
      <c r="A7" s="363" t="s">
        <v>252</v>
      </c>
      <c r="B7" s="364">
        <v>1.6E-2</v>
      </c>
      <c r="C7" s="364">
        <v>159.1</v>
      </c>
      <c r="D7" s="364">
        <v>0.40699999999999997</v>
      </c>
      <c r="E7" s="368">
        <v>2320.5</v>
      </c>
      <c r="F7" s="364">
        <v>5.0000000000000001E-3</v>
      </c>
      <c r="G7" s="363" t="s">
        <v>789</v>
      </c>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row>
    <row r="8" spans="1:87">
      <c r="A8" s="362" t="s">
        <v>537</v>
      </c>
      <c r="B8">
        <v>2.9999999999999997E-4</v>
      </c>
      <c r="C8">
        <v>3</v>
      </c>
      <c r="D8">
        <v>1.7999999999999999E-2</v>
      </c>
      <c r="E8" s="369" t="s">
        <v>790</v>
      </c>
      <c r="F8">
        <v>0</v>
      </c>
      <c r="G8" s="362" t="s">
        <v>9</v>
      </c>
    </row>
    <row r="9" spans="1:87">
      <c r="A9" s="362" t="s">
        <v>536</v>
      </c>
      <c r="B9">
        <v>2.0999999999999999E-3</v>
      </c>
      <c r="C9">
        <v>21.2</v>
      </c>
      <c r="D9">
        <v>0.23699999999999999</v>
      </c>
      <c r="E9" s="369" t="s">
        <v>791</v>
      </c>
      <c r="F9">
        <v>0</v>
      </c>
      <c r="G9" s="362" t="s">
        <v>9</v>
      </c>
    </row>
    <row r="10" spans="1:87">
      <c r="A10" s="362" t="s">
        <v>525</v>
      </c>
      <c r="B10">
        <v>0</v>
      </c>
      <c r="C10">
        <v>0.2</v>
      </c>
      <c r="D10">
        <v>1.2E-2</v>
      </c>
      <c r="E10" s="369" t="s">
        <v>792</v>
      </c>
      <c r="F10">
        <v>0</v>
      </c>
      <c r="G10" s="362" t="s">
        <v>9</v>
      </c>
    </row>
    <row r="11" spans="1:87">
      <c r="A11" s="362" t="s">
        <v>521</v>
      </c>
      <c r="B11">
        <v>1E-4</v>
      </c>
      <c r="C11">
        <v>0.6</v>
      </c>
      <c r="D11">
        <v>3.2000000000000001E-2</v>
      </c>
      <c r="E11" s="369" t="s">
        <v>793</v>
      </c>
      <c r="F11">
        <v>0</v>
      </c>
      <c r="G11" s="362" t="s">
        <v>9</v>
      </c>
    </row>
    <row r="12" spans="1:87">
      <c r="A12" s="362" t="s">
        <v>740</v>
      </c>
      <c r="B12">
        <v>0</v>
      </c>
      <c r="C12">
        <v>0.2</v>
      </c>
      <c r="D12">
        <v>0.01</v>
      </c>
      <c r="E12" s="369" t="s">
        <v>794</v>
      </c>
      <c r="F12">
        <v>0</v>
      </c>
      <c r="G12" s="362" t="s">
        <v>9</v>
      </c>
    </row>
    <row r="13" spans="1:87">
      <c r="A13" s="362" t="s">
        <v>518</v>
      </c>
      <c r="B13">
        <v>0</v>
      </c>
      <c r="C13">
        <v>0.1</v>
      </c>
      <c r="D13">
        <v>3.6999999999999998E-2</v>
      </c>
      <c r="E13" s="369" t="s">
        <v>795</v>
      </c>
      <c r="F13">
        <v>0</v>
      </c>
      <c r="G13" s="362" t="s">
        <v>9</v>
      </c>
    </row>
    <row r="14" spans="1:87">
      <c r="A14" s="362" t="s">
        <v>515</v>
      </c>
      <c r="B14">
        <v>2.0000000000000001E-4</v>
      </c>
      <c r="C14">
        <v>1.9</v>
      </c>
      <c r="D14">
        <v>4.8000000000000001E-2</v>
      </c>
      <c r="E14" s="369" t="s">
        <v>796</v>
      </c>
      <c r="F14">
        <v>0</v>
      </c>
      <c r="G14" s="362" t="s">
        <v>9</v>
      </c>
    </row>
    <row r="15" spans="1:87">
      <c r="A15" s="362" t="s">
        <v>741</v>
      </c>
      <c r="B15">
        <v>0</v>
      </c>
      <c r="C15">
        <v>0.1</v>
      </c>
      <c r="D15">
        <v>4.1000000000000002E-2</v>
      </c>
      <c r="E15" s="369" t="s">
        <v>797</v>
      </c>
      <c r="F15">
        <v>0</v>
      </c>
      <c r="G15" s="362" t="s">
        <v>9</v>
      </c>
    </row>
    <row r="16" spans="1:87">
      <c r="A16" s="362" t="s">
        <v>742</v>
      </c>
      <c r="B16">
        <v>0</v>
      </c>
      <c r="C16">
        <v>0.1</v>
      </c>
      <c r="D16">
        <v>3.5000000000000003E-2</v>
      </c>
      <c r="E16" s="369" t="s">
        <v>798</v>
      </c>
      <c r="F16">
        <v>0</v>
      </c>
      <c r="G16" s="362" t="s">
        <v>9</v>
      </c>
    </row>
    <row r="17" spans="1:7">
      <c r="A17" s="362" t="s">
        <v>513</v>
      </c>
      <c r="B17">
        <v>0</v>
      </c>
      <c r="C17">
        <v>0.4</v>
      </c>
      <c r="D17">
        <v>3.4000000000000002E-2</v>
      </c>
      <c r="E17" s="369" t="s">
        <v>799</v>
      </c>
      <c r="F17">
        <v>0</v>
      </c>
      <c r="G17" s="362" t="s">
        <v>9</v>
      </c>
    </row>
    <row r="18" spans="1:7">
      <c r="A18" s="362" t="s">
        <v>510</v>
      </c>
      <c r="B18">
        <v>0</v>
      </c>
      <c r="C18">
        <v>0</v>
      </c>
      <c r="D18">
        <v>1.9E-2</v>
      </c>
      <c r="E18" s="369" t="s">
        <v>800</v>
      </c>
      <c r="F18">
        <v>0</v>
      </c>
      <c r="G18" s="362" t="s">
        <v>9</v>
      </c>
    </row>
    <row r="19" spans="1:7">
      <c r="A19" s="362" t="s">
        <v>743</v>
      </c>
      <c r="B19">
        <v>1E-4</v>
      </c>
      <c r="C19">
        <v>1.1000000000000001</v>
      </c>
      <c r="D19">
        <v>2.3E-2</v>
      </c>
      <c r="E19" s="369" t="s">
        <v>801</v>
      </c>
      <c r="F19">
        <v>0</v>
      </c>
      <c r="G19" s="362" t="s">
        <v>9</v>
      </c>
    </row>
    <row r="20" spans="1:7">
      <c r="A20" s="362" t="s">
        <v>744</v>
      </c>
      <c r="B20">
        <v>1E-4</v>
      </c>
      <c r="C20">
        <v>0.7</v>
      </c>
      <c r="D20">
        <v>5.6000000000000001E-2</v>
      </c>
      <c r="E20" s="369" t="s">
        <v>802</v>
      </c>
      <c r="F20">
        <v>0</v>
      </c>
      <c r="G20" s="362" t="s">
        <v>9</v>
      </c>
    </row>
    <row r="21" spans="1:7">
      <c r="A21" s="362" t="s">
        <v>745</v>
      </c>
      <c r="B21">
        <v>2.0000000000000001E-4</v>
      </c>
      <c r="C21">
        <v>1.5</v>
      </c>
      <c r="D21">
        <v>2.5999999999999999E-2</v>
      </c>
      <c r="E21" s="369" t="s">
        <v>803</v>
      </c>
      <c r="F21">
        <v>0</v>
      </c>
      <c r="G21" s="362" t="s">
        <v>9</v>
      </c>
    </row>
    <row r="22" spans="1:7">
      <c r="A22" s="362" t="s">
        <v>505</v>
      </c>
      <c r="B22">
        <v>0</v>
      </c>
      <c r="C22">
        <v>0.3</v>
      </c>
      <c r="D22">
        <v>8.5000000000000006E-2</v>
      </c>
      <c r="E22" s="369" t="s">
        <v>804</v>
      </c>
      <c r="F22">
        <v>0</v>
      </c>
      <c r="G22" s="362" t="s">
        <v>9</v>
      </c>
    </row>
    <row r="23" spans="1:7">
      <c r="A23" s="362" t="s">
        <v>501</v>
      </c>
      <c r="B23">
        <v>1.5E-3</v>
      </c>
      <c r="C23">
        <v>15.1</v>
      </c>
      <c r="D23">
        <v>0.05</v>
      </c>
      <c r="E23" s="369" t="s">
        <v>805</v>
      </c>
      <c r="F23">
        <v>0</v>
      </c>
      <c r="G23" s="362" t="s">
        <v>9</v>
      </c>
    </row>
    <row r="24" spans="1:7">
      <c r="A24" s="362" t="s">
        <v>746</v>
      </c>
      <c r="B24">
        <v>0</v>
      </c>
      <c r="C24">
        <v>0.4</v>
      </c>
      <c r="D24">
        <v>3.3000000000000002E-2</v>
      </c>
      <c r="E24" s="369" t="s">
        <v>806</v>
      </c>
      <c r="F24">
        <v>0</v>
      </c>
      <c r="G24" s="362" t="s">
        <v>9</v>
      </c>
    </row>
    <row r="25" spans="1:7">
      <c r="A25" s="362" t="s">
        <v>498</v>
      </c>
      <c r="B25">
        <v>0</v>
      </c>
      <c r="C25">
        <v>0.2</v>
      </c>
      <c r="D25">
        <v>2.4E-2</v>
      </c>
      <c r="E25" s="369" t="s">
        <v>807</v>
      </c>
      <c r="F25">
        <v>0</v>
      </c>
      <c r="G25" s="362" t="s">
        <v>9</v>
      </c>
    </row>
    <row r="26" spans="1:7">
      <c r="A26" s="362" t="s">
        <v>497</v>
      </c>
      <c r="B26">
        <v>0</v>
      </c>
      <c r="C26">
        <v>0.3</v>
      </c>
      <c r="D26">
        <v>5.8000000000000003E-2</v>
      </c>
      <c r="E26" s="369" t="s">
        <v>808</v>
      </c>
      <c r="F26">
        <v>0</v>
      </c>
      <c r="G26" s="362" t="s">
        <v>9</v>
      </c>
    </row>
    <row r="27" spans="1:7">
      <c r="A27" s="362" t="s">
        <v>496</v>
      </c>
      <c r="B27">
        <v>1E-4</v>
      </c>
      <c r="C27">
        <v>0.6</v>
      </c>
      <c r="D27">
        <v>6.0000000000000001E-3</v>
      </c>
      <c r="E27" s="369" t="s">
        <v>809</v>
      </c>
      <c r="F27">
        <v>0</v>
      </c>
      <c r="G27" s="362" t="s">
        <v>9</v>
      </c>
    </row>
    <row r="28" spans="1:7">
      <c r="A28" s="362" t="s">
        <v>494</v>
      </c>
      <c r="B28">
        <v>2.0000000000000001E-4</v>
      </c>
      <c r="C28">
        <v>1.8</v>
      </c>
      <c r="D28">
        <v>0.108</v>
      </c>
      <c r="E28" s="369" t="s">
        <v>810</v>
      </c>
      <c r="F28">
        <v>0</v>
      </c>
      <c r="G28" s="362" t="s">
        <v>9</v>
      </c>
    </row>
    <row r="29" spans="1:7">
      <c r="A29" s="362" t="s">
        <v>715</v>
      </c>
      <c r="B29">
        <v>0</v>
      </c>
      <c r="C29">
        <v>0.2</v>
      </c>
      <c r="D29">
        <v>9.1999999999999998E-2</v>
      </c>
      <c r="E29" s="369" t="s">
        <v>792</v>
      </c>
      <c r="F29">
        <v>0</v>
      </c>
      <c r="G29" s="362" t="s">
        <v>9</v>
      </c>
    </row>
    <row r="30" spans="1:7">
      <c r="A30" s="362" t="s">
        <v>491</v>
      </c>
      <c r="B30">
        <v>5.0000000000000001E-4</v>
      </c>
      <c r="C30">
        <v>4.7</v>
      </c>
      <c r="D30">
        <v>7.0000000000000007E-2</v>
      </c>
      <c r="E30" s="369" t="s">
        <v>811</v>
      </c>
      <c r="F30">
        <v>0</v>
      </c>
      <c r="G30" s="362" t="s">
        <v>812</v>
      </c>
    </row>
    <row r="31" spans="1:7">
      <c r="A31" s="362" t="s">
        <v>488</v>
      </c>
      <c r="B31">
        <v>1E-4</v>
      </c>
      <c r="C31">
        <v>0.6</v>
      </c>
      <c r="D31">
        <v>4.5999999999999999E-2</v>
      </c>
      <c r="E31" s="369" t="s">
        <v>813</v>
      </c>
      <c r="F31">
        <v>0</v>
      </c>
      <c r="G31" s="362" t="s">
        <v>9</v>
      </c>
    </row>
    <row r="32" spans="1:7">
      <c r="A32" s="362" t="s">
        <v>487</v>
      </c>
      <c r="B32">
        <v>0</v>
      </c>
      <c r="C32">
        <v>0.1</v>
      </c>
      <c r="D32">
        <v>6.5000000000000002E-2</v>
      </c>
      <c r="E32" s="369" t="s">
        <v>814</v>
      </c>
      <c r="F32">
        <v>0</v>
      </c>
      <c r="G32" s="362" t="s">
        <v>9</v>
      </c>
    </row>
    <row r="33" spans="1:7">
      <c r="A33" s="362" t="s">
        <v>477</v>
      </c>
      <c r="B33">
        <v>4.0000000000000002E-4</v>
      </c>
      <c r="C33">
        <v>4.2</v>
      </c>
      <c r="D33">
        <v>4.3999999999999997E-2</v>
      </c>
      <c r="E33" s="369" t="s">
        <v>815</v>
      </c>
      <c r="F33">
        <v>0</v>
      </c>
      <c r="G33" s="362" t="s">
        <v>9</v>
      </c>
    </row>
    <row r="34" spans="1:7">
      <c r="A34" s="362" t="s">
        <v>470</v>
      </c>
      <c r="B34">
        <v>0</v>
      </c>
      <c r="C34">
        <v>0</v>
      </c>
      <c r="D34">
        <v>1.2E-2</v>
      </c>
      <c r="E34" s="369" t="s">
        <v>816</v>
      </c>
      <c r="F34">
        <v>0</v>
      </c>
      <c r="G34" s="362" t="s">
        <v>9</v>
      </c>
    </row>
    <row r="35" spans="1:7">
      <c r="A35" s="362" t="s">
        <v>469</v>
      </c>
      <c r="B35">
        <v>1E-3</v>
      </c>
      <c r="C35">
        <v>10.4</v>
      </c>
      <c r="D35">
        <v>3.3969999999999998</v>
      </c>
      <c r="E35" s="369" t="s">
        <v>817</v>
      </c>
      <c r="F35">
        <v>2E-3</v>
      </c>
      <c r="G35" s="362" t="s">
        <v>818</v>
      </c>
    </row>
    <row r="36" spans="1:7">
      <c r="A36" s="362" t="s">
        <v>468</v>
      </c>
      <c r="B36">
        <v>5.0000000000000001E-4</v>
      </c>
      <c r="C36">
        <v>4.7</v>
      </c>
      <c r="D36">
        <v>0.09</v>
      </c>
      <c r="E36" s="369" t="s">
        <v>819</v>
      </c>
      <c r="F36">
        <v>0</v>
      </c>
      <c r="G36" s="362" t="s">
        <v>9</v>
      </c>
    </row>
    <row r="37" spans="1:7">
      <c r="A37" s="362" t="s">
        <v>466</v>
      </c>
      <c r="B37">
        <v>1E-4</v>
      </c>
      <c r="C37">
        <v>0.8</v>
      </c>
      <c r="D37">
        <v>5.8000000000000003E-2</v>
      </c>
      <c r="E37" s="369" t="s">
        <v>820</v>
      </c>
      <c r="F37">
        <v>0</v>
      </c>
      <c r="G37" s="362" t="s">
        <v>9</v>
      </c>
    </row>
    <row r="38" spans="1:7">
      <c r="A38" s="362" t="s">
        <v>465</v>
      </c>
      <c r="B38">
        <v>0</v>
      </c>
      <c r="C38">
        <v>0.3</v>
      </c>
      <c r="D38">
        <v>2.5000000000000001E-2</v>
      </c>
      <c r="E38" s="369" t="s">
        <v>804</v>
      </c>
      <c r="F38">
        <v>0</v>
      </c>
      <c r="G38" s="362" t="s">
        <v>9</v>
      </c>
    </row>
    <row r="39" spans="1:7">
      <c r="A39" s="362" t="s">
        <v>462</v>
      </c>
      <c r="B39">
        <v>1E-4</v>
      </c>
      <c r="C39">
        <v>0.7</v>
      </c>
      <c r="D39">
        <v>4.2999999999999997E-2</v>
      </c>
      <c r="E39" s="369" t="s">
        <v>821</v>
      </c>
      <c r="F39">
        <v>0</v>
      </c>
      <c r="G39" s="362" t="s">
        <v>9</v>
      </c>
    </row>
    <row r="40" spans="1:7">
      <c r="A40" s="362" t="s">
        <v>460</v>
      </c>
      <c r="B40">
        <v>1E-4</v>
      </c>
      <c r="C40">
        <v>0.6</v>
      </c>
      <c r="D40">
        <v>7.5999999999999998E-2</v>
      </c>
      <c r="E40" s="369" t="s">
        <v>820</v>
      </c>
      <c r="F40">
        <v>0</v>
      </c>
      <c r="G40" s="362" t="s">
        <v>9</v>
      </c>
    </row>
    <row r="41" spans="1:7">
      <c r="A41" s="362" t="s">
        <v>459</v>
      </c>
      <c r="B41">
        <v>1E-3</v>
      </c>
      <c r="C41">
        <v>9.6</v>
      </c>
      <c r="D41">
        <v>0.68700000000000006</v>
      </c>
      <c r="E41" s="369" t="s">
        <v>822</v>
      </c>
      <c r="F41">
        <v>2E-3</v>
      </c>
      <c r="G41" s="362" t="s">
        <v>823</v>
      </c>
    </row>
    <row r="42" spans="1:7">
      <c r="A42" s="362" t="s">
        <v>454</v>
      </c>
      <c r="B42">
        <v>4.0000000000000002E-4</v>
      </c>
      <c r="C42">
        <v>3.7</v>
      </c>
      <c r="D42">
        <v>3.1E-2</v>
      </c>
      <c r="E42" s="369" t="s">
        <v>824</v>
      </c>
      <c r="F42">
        <v>0</v>
      </c>
      <c r="G42" s="362" t="s">
        <v>9</v>
      </c>
    </row>
    <row r="43" spans="1:7">
      <c r="A43" s="362" t="s">
        <v>453</v>
      </c>
      <c r="B43">
        <v>2.0000000000000001E-4</v>
      </c>
      <c r="C43">
        <v>1.6</v>
      </c>
      <c r="D43">
        <v>0.10299999999999999</v>
      </c>
      <c r="E43" s="369" t="s">
        <v>825</v>
      </c>
      <c r="F43">
        <v>0</v>
      </c>
      <c r="G43" s="362" t="s">
        <v>826</v>
      </c>
    </row>
    <row r="44" spans="1:7">
      <c r="A44" s="362" t="s">
        <v>451</v>
      </c>
      <c r="B44">
        <v>0</v>
      </c>
      <c r="C44">
        <v>0.2</v>
      </c>
      <c r="D44">
        <v>1.7999999999999999E-2</v>
      </c>
      <c r="E44" s="369" t="s">
        <v>827</v>
      </c>
      <c r="F44">
        <v>0</v>
      </c>
      <c r="G44" s="362" t="s">
        <v>9</v>
      </c>
    </row>
    <row r="45" spans="1:7">
      <c r="A45" s="362" t="s">
        <v>446</v>
      </c>
      <c r="B45">
        <v>0</v>
      </c>
      <c r="C45">
        <v>0.1</v>
      </c>
      <c r="D45">
        <v>7.0000000000000001E-3</v>
      </c>
      <c r="E45" s="369" t="s">
        <v>797</v>
      </c>
      <c r="F45">
        <v>0</v>
      </c>
      <c r="G45" s="362" t="s">
        <v>9</v>
      </c>
    </row>
    <row r="46" spans="1:7">
      <c r="A46" s="362" t="s">
        <v>445</v>
      </c>
      <c r="B46">
        <v>2.0999999999999999E-3</v>
      </c>
      <c r="C46">
        <v>20.8</v>
      </c>
      <c r="D46">
        <v>4.5999999999999999E-2</v>
      </c>
      <c r="E46" s="369" t="s">
        <v>828</v>
      </c>
      <c r="F46">
        <v>0</v>
      </c>
      <c r="G46" s="362" t="s">
        <v>9</v>
      </c>
    </row>
    <row r="47" spans="1:7">
      <c r="A47" s="362" t="s">
        <v>434</v>
      </c>
      <c r="B47">
        <v>0</v>
      </c>
      <c r="C47">
        <v>0.2</v>
      </c>
      <c r="D47">
        <v>1.7000000000000001E-2</v>
      </c>
      <c r="E47" s="369" t="s">
        <v>829</v>
      </c>
      <c r="F47">
        <v>0</v>
      </c>
      <c r="G47" s="362" t="s">
        <v>9</v>
      </c>
    </row>
    <row r="48" spans="1:7">
      <c r="A48" s="362" t="s">
        <v>747</v>
      </c>
      <c r="B48">
        <v>0</v>
      </c>
      <c r="C48">
        <v>0</v>
      </c>
      <c r="D48">
        <v>1.9E-2</v>
      </c>
      <c r="E48" s="369" t="s">
        <v>830</v>
      </c>
      <c r="F48">
        <v>0</v>
      </c>
      <c r="G48" s="362" t="s">
        <v>9</v>
      </c>
    </row>
    <row r="49" spans="1:87">
      <c r="A49" s="362" t="s">
        <v>428</v>
      </c>
      <c r="B49">
        <v>1E-4</v>
      </c>
      <c r="C49">
        <v>1</v>
      </c>
      <c r="D49">
        <v>4.2000000000000003E-2</v>
      </c>
      <c r="E49" s="369" t="s">
        <v>831</v>
      </c>
      <c r="F49">
        <v>0</v>
      </c>
      <c r="G49" s="362" t="s">
        <v>9</v>
      </c>
    </row>
    <row r="50" spans="1:87">
      <c r="A50" s="362" t="s">
        <v>427</v>
      </c>
      <c r="B50">
        <v>8.0000000000000004E-4</v>
      </c>
      <c r="C50">
        <v>7.6</v>
      </c>
      <c r="D50">
        <v>4.7770000000000001</v>
      </c>
      <c r="E50" s="369" t="s">
        <v>832</v>
      </c>
      <c r="F50">
        <v>1E-3</v>
      </c>
      <c r="G50" s="362" t="s">
        <v>833</v>
      </c>
    </row>
    <row r="51" spans="1:87">
      <c r="A51" s="362" t="s">
        <v>748</v>
      </c>
      <c r="B51">
        <v>0</v>
      </c>
      <c r="C51">
        <v>0.1</v>
      </c>
      <c r="D51">
        <v>3.5000000000000003E-2</v>
      </c>
      <c r="E51" s="369" t="s">
        <v>798</v>
      </c>
      <c r="F51">
        <v>0</v>
      </c>
      <c r="G51" s="362" t="s">
        <v>9</v>
      </c>
    </row>
    <row r="52" spans="1:87">
      <c r="A52" s="362" t="s">
        <v>423</v>
      </c>
      <c r="B52">
        <v>0</v>
      </c>
      <c r="C52">
        <v>0</v>
      </c>
      <c r="D52">
        <v>7.0000000000000001E-3</v>
      </c>
      <c r="E52" s="369" t="s">
        <v>834</v>
      </c>
      <c r="F52">
        <v>0</v>
      </c>
      <c r="G52" s="362" t="s">
        <v>9</v>
      </c>
    </row>
    <row r="53" spans="1:87">
      <c r="A53" s="362" t="s">
        <v>749</v>
      </c>
      <c r="B53">
        <v>2.8999999999999998E-3</v>
      </c>
      <c r="C53">
        <v>28.8</v>
      </c>
      <c r="D53">
        <v>8.2000000000000003E-2</v>
      </c>
      <c r="E53" s="369" t="s">
        <v>835</v>
      </c>
      <c r="F53">
        <v>0</v>
      </c>
      <c r="G53" s="362" t="s">
        <v>9</v>
      </c>
    </row>
    <row r="54" spans="1:87">
      <c r="A54" s="362" t="s">
        <v>750</v>
      </c>
      <c r="B54">
        <v>0</v>
      </c>
      <c r="C54">
        <v>0</v>
      </c>
      <c r="D54">
        <v>1E-3</v>
      </c>
      <c r="E54" s="369" t="s">
        <v>830</v>
      </c>
      <c r="F54">
        <v>0</v>
      </c>
      <c r="G54" s="362" t="s">
        <v>9</v>
      </c>
    </row>
    <row r="55" spans="1:87">
      <c r="A55" s="362" t="s">
        <v>420</v>
      </c>
      <c r="B55">
        <v>0</v>
      </c>
      <c r="C55">
        <v>0.2</v>
      </c>
      <c r="D55">
        <v>5.0000000000000001E-3</v>
      </c>
      <c r="E55" s="369" t="s">
        <v>797</v>
      </c>
      <c r="F55">
        <v>0</v>
      </c>
      <c r="G55" s="362" t="s">
        <v>9</v>
      </c>
    </row>
    <row r="56" spans="1:87">
      <c r="A56" s="362" t="s">
        <v>414</v>
      </c>
      <c r="B56">
        <v>1E-4</v>
      </c>
      <c r="C56">
        <v>1.3</v>
      </c>
      <c r="D56">
        <v>2.1999999999999999E-2</v>
      </c>
      <c r="E56" s="369" t="s">
        <v>836</v>
      </c>
      <c r="F56">
        <v>0</v>
      </c>
      <c r="G56" s="362" t="s">
        <v>9</v>
      </c>
    </row>
    <row r="57" spans="1:87">
      <c r="A57" s="362" t="s">
        <v>412</v>
      </c>
      <c r="B57">
        <v>0</v>
      </c>
      <c r="C57">
        <v>0.2</v>
      </c>
      <c r="D57">
        <v>2.4E-2</v>
      </c>
      <c r="E57" s="369" t="s">
        <v>792</v>
      </c>
      <c r="F57">
        <v>0</v>
      </c>
      <c r="G57" s="362" t="s">
        <v>9</v>
      </c>
    </row>
    <row r="58" spans="1:87">
      <c r="A58" s="362" t="s">
        <v>409</v>
      </c>
      <c r="B58">
        <v>2.0000000000000001E-4</v>
      </c>
      <c r="C58">
        <v>2.2000000000000002</v>
      </c>
      <c r="D58">
        <v>5.6000000000000001E-2</v>
      </c>
      <c r="E58" s="369" t="s">
        <v>837</v>
      </c>
      <c r="F58">
        <v>0</v>
      </c>
      <c r="G58" s="362" t="s">
        <v>9</v>
      </c>
    </row>
    <row r="59" spans="1:87">
      <c r="A59" s="362" t="s">
        <v>406</v>
      </c>
      <c r="B59">
        <v>1E-4</v>
      </c>
      <c r="C59">
        <v>0.9</v>
      </c>
      <c r="D59">
        <v>2.5000000000000001E-2</v>
      </c>
      <c r="E59" s="369" t="s">
        <v>838</v>
      </c>
      <c r="F59">
        <v>0</v>
      </c>
      <c r="G59" s="362" t="s">
        <v>9</v>
      </c>
    </row>
    <row r="60" spans="1:87">
      <c r="A60" s="362" t="s">
        <v>397</v>
      </c>
      <c r="B60">
        <v>2.0000000000000001E-4</v>
      </c>
      <c r="C60">
        <v>1.8</v>
      </c>
      <c r="D60">
        <v>7.4999999999999997E-2</v>
      </c>
      <c r="E60" s="369" t="s">
        <v>839</v>
      </c>
      <c r="F60">
        <v>0</v>
      </c>
      <c r="G60" s="362" t="s">
        <v>9</v>
      </c>
    </row>
    <row r="61" spans="1:87">
      <c r="A61" s="362" t="s">
        <v>396</v>
      </c>
      <c r="B61">
        <v>2.0000000000000001E-4</v>
      </c>
      <c r="C61">
        <v>1.6</v>
      </c>
      <c r="D61">
        <v>9.7000000000000003E-2</v>
      </c>
      <c r="E61" s="369" t="s">
        <v>840</v>
      </c>
      <c r="F61">
        <v>0</v>
      </c>
      <c r="G61" s="362" t="s">
        <v>9</v>
      </c>
    </row>
    <row r="62" spans="1:87" s="364" customFormat="1">
      <c r="A62" s="363" t="s">
        <v>250</v>
      </c>
      <c r="B62" s="364">
        <v>0.16389999999999999</v>
      </c>
      <c r="C62" s="364">
        <v>1630</v>
      </c>
      <c r="D62" s="364">
        <v>0.161</v>
      </c>
      <c r="E62" s="368">
        <v>24554.799999999999</v>
      </c>
      <c r="F62" s="364">
        <v>4.3999999999999997E-2</v>
      </c>
      <c r="G62" s="363">
        <v>7478.4</v>
      </c>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0"/>
      <c r="AY62" s="370"/>
      <c r="AZ62" s="370"/>
      <c r="BA62" s="370"/>
      <c r="BB62" s="370"/>
      <c r="BC62" s="370"/>
      <c r="BD62" s="370"/>
      <c r="BE62" s="370"/>
      <c r="BF62" s="370"/>
      <c r="BG62" s="370"/>
      <c r="BH62" s="370"/>
      <c r="BI62" s="370"/>
      <c r="BJ62" s="370"/>
      <c r="BK62" s="370"/>
      <c r="BL62" s="370"/>
      <c r="BM62" s="370"/>
      <c r="BN62" s="370"/>
      <c r="BO62" s="370"/>
      <c r="BP62" s="370"/>
      <c r="BQ62" s="370"/>
      <c r="BR62" s="370"/>
      <c r="BS62" s="370"/>
      <c r="BT62" s="370"/>
      <c r="BU62" s="370"/>
      <c r="BV62" s="370"/>
      <c r="BW62" s="370"/>
      <c r="BX62" s="370"/>
      <c r="BY62" s="370"/>
      <c r="BZ62" s="370"/>
      <c r="CA62" s="370"/>
      <c r="CB62" s="370"/>
      <c r="CC62" s="370"/>
      <c r="CD62" s="370"/>
      <c r="CE62" s="370"/>
      <c r="CF62" s="370"/>
      <c r="CG62" s="370"/>
      <c r="CH62" s="370"/>
      <c r="CI62" s="370"/>
    </row>
    <row r="63" spans="1:87">
      <c r="A63" s="362" t="s">
        <v>538</v>
      </c>
      <c r="B63">
        <v>0</v>
      </c>
      <c r="C63">
        <v>0.1</v>
      </c>
      <c r="D63">
        <v>7.0000000000000001E-3</v>
      </c>
      <c r="E63" s="369" t="s">
        <v>841</v>
      </c>
      <c r="F63">
        <v>0</v>
      </c>
      <c r="G63" s="362" t="s">
        <v>9</v>
      </c>
    </row>
    <row r="64" spans="1:87">
      <c r="A64" s="362" t="s">
        <v>534</v>
      </c>
      <c r="B64">
        <v>0</v>
      </c>
      <c r="C64">
        <v>0.4</v>
      </c>
      <c r="D64">
        <v>2.8000000000000001E-2</v>
      </c>
      <c r="E64" s="369" t="s">
        <v>842</v>
      </c>
      <c r="F64">
        <v>0</v>
      </c>
      <c r="G64" s="362" t="s">
        <v>9</v>
      </c>
    </row>
    <row r="65" spans="1:7">
      <c r="A65" s="362" t="s">
        <v>532</v>
      </c>
      <c r="B65">
        <v>1E-4</v>
      </c>
      <c r="C65">
        <v>1.1000000000000001</v>
      </c>
      <c r="D65">
        <v>2.4E-2</v>
      </c>
      <c r="E65" s="369" t="s">
        <v>843</v>
      </c>
      <c r="F65">
        <v>0</v>
      </c>
      <c r="G65" s="362" t="s">
        <v>9</v>
      </c>
    </row>
    <row r="66" spans="1:7">
      <c r="A66" s="362" t="s">
        <v>530</v>
      </c>
      <c r="B66">
        <v>8.9999999999999998E-4</v>
      </c>
      <c r="C66">
        <v>8.9</v>
      </c>
      <c r="D66">
        <v>0.23100000000000001</v>
      </c>
      <c r="E66" s="369" t="s">
        <v>9</v>
      </c>
      <c r="F66">
        <v>0</v>
      </c>
      <c r="G66" s="362" t="s">
        <v>844</v>
      </c>
    </row>
    <row r="67" spans="1:7">
      <c r="A67" s="362" t="s">
        <v>529</v>
      </c>
      <c r="B67">
        <v>2.0000000000000001E-4</v>
      </c>
      <c r="C67">
        <v>1.7</v>
      </c>
      <c r="D67">
        <v>6.0000000000000001E-3</v>
      </c>
      <c r="E67" s="369" t="s">
        <v>845</v>
      </c>
      <c r="F67">
        <v>0</v>
      </c>
      <c r="G67" s="362" t="s">
        <v>9</v>
      </c>
    </row>
    <row r="68" spans="1:7">
      <c r="A68" s="362" t="s">
        <v>524</v>
      </c>
      <c r="B68">
        <v>0</v>
      </c>
      <c r="C68">
        <v>0</v>
      </c>
      <c r="D68">
        <v>2E-3</v>
      </c>
      <c r="E68" s="369" t="s">
        <v>830</v>
      </c>
      <c r="F68">
        <v>0</v>
      </c>
      <c r="G68" s="362" t="s">
        <v>9</v>
      </c>
    </row>
    <row r="69" spans="1:7">
      <c r="A69" s="362" t="s">
        <v>716</v>
      </c>
      <c r="B69">
        <v>1E-4</v>
      </c>
      <c r="C69">
        <v>1.4</v>
      </c>
      <c r="D69">
        <v>0.106</v>
      </c>
      <c r="E69" s="369" t="s">
        <v>9</v>
      </c>
      <c r="F69">
        <v>0</v>
      </c>
      <c r="G69" s="362" t="s">
        <v>9</v>
      </c>
    </row>
    <row r="70" spans="1:7">
      <c r="A70" s="362" t="s">
        <v>516</v>
      </c>
      <c r="B70">
        <v>2.0000000000000001E-4</v>
      </c>
      <c r="C70">
        <v>2.5</v>
      </c>
      <c r="D70">
        <v>9.1999999999999998E-2</v>
      </c>
      <c r="E70" s="369" t="s">
        <v>846</v>
      </c>
      <c r="F70">
        <v>0</v>
      </c>
      <c r="G70" s="362" t="s">
        <v>9</v>
      </c>
    </row>
    <row r="71" spans="1:7">
      <c r="A71" s="362" t="s">
        <v>259</v>
      </c>
      <c r="B71">
        <v>4.48E-2</v>
      </c>
      <c r="C71">
        <v>445</v>
      </c>
      <c r="D71">
        <v>3.1E-2</v>
      </c>
      <c r="E71" s="369">
        <v>10012.9</v>
      </c>
      <c r="F71">
        <v>0</v>
      </c>
      <c r="G71" s="362" t="s">
        <v>9</v>
      </c>
    </row>
    <row r="72" spans="1:7">
      <c r="A72" s="362" t="s">
        <v>492</v>
      </c>
      <c r="B72">
        <v>1E-4</v>
      </c>
      <c r="C72">
        <v>0.6</v>
      </c>
      <c r="D72">
        <v>3.3000000000000002E-2</v>
      </c>
      <c r="E72" s="369" t="s">
        <v>847</v>
      </c>
      <c r="F72">
        <v>0</v>
      </c>
      <c r="G72" s="362" t="s">
        <v>9</v>
      </c>
    </row>
    <row r="73" spans="1:7">
      <c r="A73" s="362" t="s">
        <v>751</v>
      </c>
      <c r="B73">
        <v>1.35E-2</v>
      </c>
      <c r="C73">
        <v>134.30000000000001</v>
      </c>
      <c r="D73">
        <v>0.37</v>
      </c>
      <c r="E73" s="369">
        <v>1007.1</v>
      </c>
      <c r="F73">
        <v>2.1999999999999999E-2</v>
      </c>
      <c r="G73" s="362">
        <v>3796.5</v>
      </c>
    </row>
    <row r="74" spans="1:7">
      <c r="A74" s="362" t="s">
        <v>263</v>
      </c>
      <c r="B74">
        <v>1.1999999999999999E-3</v>
      </c>
      <c r="C74">
        <v>12.3</v>
      </c>
      <c r="D74">
        <v>4.0000000000000001E-3</v>
      </c>
      <c r="E74" s="369" t="s">
        <v>848</v>
      </c>
      <c r="F74">
        <v>0</v>
      </c>
      <c r="G74" s="362" t="s">
        <v>9</v>
      </c>
    </row>
    <row r="75" spans="1:7">
      <c r="A75" s="362" t="s">
        <v>265</v>
      </c>
      <c r="B75">
        <v>4.0000000000000002E-4</v>
      </c>
      <c r="C75">
        <v>3.9</v>
      </c>
      <c r="D75">
        <v>3.0000000000000001E-3</v>
      </c>
      <c r="E75" s="369" t="s">
        <v>849</v>
      </c>
      <c r="F75">
        <v>0</v>
      </c>
      <c r="G75" s="362" t="s">
        <v>9</v>
      </c>
    </row>
    <row r="76" spans="1:7">
      <c r="A76" s="362" t="s">
        <v>266</v>
      </c>
      <c r="B76">
        <v>1E-4</v>
      </c>
      <c r="C76">
        <v>0.6</v>
      </c>
      <c r="D76">
        <v>2E-3</v>
      </c>
      <c r="E76" s="369" t="s">
        <v>850</v>
      </c>
      <c r="F76">
        <v>0</v>
      </c>
      <c r="G76" s="362" t="s">
        <v>9</v>
      </c>
    </row>
    <row r="77" spans="1:7">
      <c r="A77" s="362" t="s">
        <v>482</v>
      </c>
      <c r="B77">
        <v>1E-4</v>
      </c>
      <c r="C77">
        <v>1</v>
      </c>
      <c r="D77">
        <v>4.0000000000000001E-3</v>
      </c>
      <c r="E77" s="369" t="s">
        <v>851</v>
      </c>
      <c r="F77">
        <v>0</v>
      </c>
      <c r="G77" s="362" t="s">
        <v>9</v>
      </c>
    </row>
    <row r="78" spans="1:7">
      <c r="A78" s="362" t="s">
        <v>481</v>
      </c>
      <c r="B78">
        <v>3.0999999999999999E-3</v>
      </c>
      <c r="C78">
        <v>31.1</v>
      </c>
      <c r="D78">
        <v>7.9000000000000001E-2</v>
      </c>
      <c r="E78" s="369" t="s">
        <v>852</v>
      </c>
      <c r="F78">
        <v>0</v>
      </c>
      <c r="G78" s="362" t="s">
        <v>9</v>
      </c>
    </row>
    <row r="79" spans="1:7">
      <c r="A79" s="362" t="s">
        <v>262</v>
      </c>
      <c r="B79">
        <v>1.8200000000000001E-2</v>
      </c>
      <c r="C79">
        <v>181.1</v>
      </c>
      <c r="D79">
        <v>3.5999999999999997E-2</v>
      </c>
      <c r="E79" s="369">
        <v>5065.3999999999996</v>
      </c>
      <c r="F79">
        <v>0</v>
      </c>
      <c r="G79" s="362" t="s">
        <v>9</v>
      </c>
    </row>
    <row r="80" spans="1:7">
      <c r="A80" s="362" t="s">
        <v>479</v>
      </c>
      <c r="B80">
        <v>6.9999999999999999E-4</v>
      </c>
      <c r="C80">
        <v>6.6</v>
      </c>
      <c r="D80">
        <v>0.14799999999999999</v>
      </c>
      <c r="E80" s="369" t="s">
        <v>853</v>
      </c>
      <c r="F80">
        <v>0</v>
      </c>
      <c r="G80" s="362" t="s">
        <v>9</v>
      </c>
    </row>
    <row r="81" spans="1:7">
      <c r="A81" s="362" t="s">
        <v>478</v>
      </c>
      <c r="B81">
        <v>8.9999999999999998E-4</v>
      </c>
      <c r="C81">
        <v>8.5</v>
      </c>
      <c r="D81">
        <v>4.7E-2</v>
      </c>
      <c r="E81" s="369" t="s">
        <v>854</v>
      </c>
      <c r="F81">
        <v>0</v>
      </c>
      <c r="G81" s="362" t="s">
        <v>9</v>
      </c>
    </row>
    <row r="82" spans="1:7">
      <c r="A82" s="362" t="s">
        <v>474</v>
      </c>
      <c r="B82">
        <v>4.7000000000000002E-3</v>
      </c>
      <c r="C82">
        <v>46.8</v>
      </c>
      <c r="D82">
        <v>0.34300000000000003</v>
      </c>
      <c r="E82" s="369" t="s">
        <v>9</v>
      </c>
      <c r="F82">
        <v>0</v>
      </c>
      <c r="G82" s="362" t="s">
        <v>9</v>
      </c>
    </row>
    <row r="83" spans="1:7">
      <c r="A83" s="362" t="s">
        <v>752</v>
      </c>
      <c r="B83">
        <v>0</v>
      </c>
      <c r="C83">
        <v>0.4</v>
      </c>
      <c r="D83">
        <v>4.1000000000000002E-2</v>
      </c>
      <c r="E83" s="369" t="s">
        <v>799</v>
      </c>
      <c r="F83">
        <v>0</v>
      </c>
      <c r="G83" s="362" t="s">
        <v>9</v>
      </c>
    </row>
    <row r="84" spans="1:7">
      <c r="A84" s="362" t="s">
        <v>717</v>
      </c>
      <c r="B84">
        <v>0</v>
      </c>
      <c r="C84">
        <v>0.1</v>
      </c>
      <c r="D84">
        <v>5.0000000000000001E-3</v>
      </c>
      <c r="E84" s="369" t="s">
        <v>841</v>
      </c>
      <c r="F84">
        <v>0</v>
      </c>
      <c r="G84" s="362" t="s">
        <v>9</v>
      </c>
    </row>
    <row r="85" spans="1:7">
      <c r="A85" s="362" t="s">
        <v>471</v>
      </c>
      <c r="B85">
        <v>1.9E-3</v>
      </c>
      <c r="C85">
        <v>18.899999999999999</v>
      </c>
      <c r="D85">
        <v>0.36299999999999999</v>
      </c>
      <c r="E85" s="369" t="s">
        <v>855</v>
      </c>
      <c r="F85">
        <v>0</v>
      </c>
      <c r="G85" s="362" t="s">
        <v>9</v>
      </c>
    </row>
    <row r="86" spans="1:7">
      <c r="A86" s="362" t="s">
        <v>718</v>
      </c>
      <c r="B86">
        <v>1.5E-3</v>
      </c>
      <c r="C86">
        <v>14.9</v>
      </c>
      <c r="D86">
        <v>0.27</v>
      </c>
      <c r="E86" s="369" t="s">
        <v>856</v>
      </c>
      <c r="F86">
        <v>0</v>
      </c>
      <c r="G86" s="362" t="s">
        <v>9</v>
      </c>
    </row>
    <row r="87" spans="1:7">
      <c r="A87" s="362" t="s">
        <v>464</v>
      </c>
      <c r="B87">
        <v>2.3999999999999998E-3</v>
      </c>
      <c r="C87">
        <v>23.6</v>
      </c>
      <c r="D87">
        <v>6.5000000000000002E-2</v>
      </c>
      <c r="E87" s="369" t="s">
        <v>857</v>
      </c>
      <c r="F87">
        <v>0</v>
      </c>
      <c r="G87" s="362" t="s">
        <v>9</v>
      </c>
    </row>
    <row r="88" spans="1:7">
      <c r="A88" s="362" t="s">
        <v>463</v>
      </c>
      <c r="B88">
        <v>0</v>
      </c>
      <c r="C88">
        <v>0.4</v>
      </c>
      <c r="D88">
        <v>7.4999999999999997E-2</v>
      </c>
      <c r="E88" s="369" t="s">
        <v>858</v>
      </c>
      <c r="F88">
        <v>0</v>
      </c>
      <c r="G88" s="362" t="s">
        <v>9</v>
      </c>
    </row>
    <row r="89" spans="1:7">
      <c r="A89" s="362" t="s">
        <v>456</v>
      </c>
      <c r="B89">
        <v>1E-4</v>
      </c>
      <c r="C89">
        <v>0.7</v>
      </c>
      <c r="D89">
        <v>4.9000000000000002E-2</v>
      </c>
      <c r="E89" s="369" t="s">
        <v>859</v>
      </c>
      <c r="F89">
        <v>0</v>
      </c>
      <c r="G89" s="362" t="s">
        <v>860</v>
      </c>
    </row>
    <row r="90" spans="1:7">
      <c r="A90" s="362" t="s">
        <v>452</v>
      </c>
      <c r="B90">
        <v>0</v>
      </c>
      <c r="C90">
        <v>0.1</v>
      </c>
      <c r="D90">
        <v>1E-3</v>
      </c>
      <c r="E90" s="369" t="s">
        <v>797</v>
      </c>
      <c r="F90">
        <v>0</v>
      </c>
      <c r="G90" s="362" t="s">
        <v>9</v>
      </c>
    </row>
    <row r="91" spans="1:7">
      <c r="A91" s="362" t="s">
        <v>449</v>
      </c>
      <c r="B91">
        <v>1E-4</v>
      </c>
      <c r="C91">
        <v>0.7</v>
      </c>
      <c r="D91">
        <v>0.02</v>
      </c>
      <c r="E91" s="369" t="s">
        <v>861</v>
      </c>
      <c r="F91">
        <v>0</v>
      </c>
      <c r="G91" s="362" t="s">
        <v>9</v>
      </c>
    </row>
    <row r="92" spans="1:7">
      <c r="A92" s="362" t="s">
        <v>753</v>
      </c>
      <c r="B92">
        <v>0</v>
      </c>
      <c r="C92">
        <v>0</v>
      </c>
      <c r="D92">
        <v>0</v>
      </c>
      <c r="E92" s="369" t="s">
        <v>862</v>
      </c>
      <c r="F92">
        <v>0</v>
      </c>
      <c r="G92" s="362" t="s">
        <v>9</v>
      </c>
    </row>
    <row r="93" spans="1:7">
      <c r="A93" s="362" t="s">
        <v>444</v>
      </c>
      <c r="B93">
        <v>5.9999999999999995E-4</v>
      </c>
      <c r="C93">
        <v>6.3</v>
      </c>
      <c r="D93">
        <v>8.3000000000000004E-2</v>
      </c>
      <c r="E93" s="369" t="s">
        <v>9</v>
      </c>
      <c r="F93">
        <v>1E-3</v>
      </c>
      <c r="G93" s="362" t="s">
        <v>863</v>
      </c>
    </row>
    <row r="94" spans="1:7">
      <c r="A94" s="362" t="s">
        <v>443</v>
      </c>
      <c r="B94">
        <v>2.0000000000000001E-4</v>
      </c>
      <c r="C94">
        <v>2.4</v>
      </c>
      <c r="D94">
        <v>8.9999999999999993E-3</v>
      </c>
      <c r="E94" s="369" t="s">
        <v>864</v>
      </c>
      <c r="F94">
        <v>0</v>
      </c>
      <c r="G94" s="362" t="s">
        <v>9</v>
      </c>
    </row>
    <row r="95" spans="1:7">
      <c r="A95" s="362" t="s">
        <v>719</v>
      </c>
      <c r="B95">
        <v>0</v>
      </c>
      <c r="C95">
        <v>0.1</v>
      </c>
      <c r="D95">
        <v>8.9999999999999993E-3</v>
      </c>
      <c r="E95" s="369" t="s">
        <v>865</v>
      </c>
      <c r="F95">
        <v>0</v>
      </c>
      <c r="G95" s="362" t="s">
        <v>9</v>
      </c>
    </row>
    <row r="96" spans="1:7">
      <c r="A96" s="362" t="s">
        <v>437</v>
      </c>
      <c r="B96">
        <v>1.2999999999999999E-3</v>
      </c>
      <c r="C96">
        <v>12.6</v>
      </c>
      <c r="D96">
        <v>3.3000000000000002E-2</v>
      </c>
      <c r="E96" s="369" t="s">
        <v>866</v>
      </c>
      <c r="F96">
        <v>0</v>
      </c>
      <c r="G96" s="362" t="s">
        <v>9</v>
      </c>
    </row>
    <row r="97" spans="1:7">
      <c r="A97" s="362" t="s">
        <v>435</v>
      </c>
      <c r="B97">
        <v>3.8999999999999998E-3</v>
      </c>
      <c r="C97">
        <v>38.799999999999997</v>
      </c>
      <c r="D97">
        <v>0.221</v>
      </c>
      <c r="E97" s="369" t="s">
        <v>9</v>
      </c>
      <c r="F97">
        <v>4.0000000000000001E-3</v>
      </c>
      <c r="G97" s="362" t="s">
        <v>867</v>
      </c>
    </row>
    <row r="98" spans="1:7">
      <c r="A98" s="362" t="s">
        <v>754</v>
      </c>
      <c r="B98">
        <v>1.2999999999999999E-2</v>
      </c>
      <c r="C98">
        <v>128.80000000000001</v>
      </c>
      <c r="D98">
        <v>0.16200000000000001</v>
      </c>
      <c r="E98" s="369" t="s">
        <v>9</v>
      </c>
      <c r="F98">
        <v>0</v>
      </c>
      <c r="G98" s="362" t="s">
        <v>9</v>
      </c>
    </row>
    <row r="99" spans="1:7">
      <c r="A99" s="362" t="s">
        <v>425</v>
      </c>
      <c r="B99">
        <v>1.6299999999999999E-2</v>
      </c>
      <c r="C99">
        <v>162.30000000000001</v>
      </c>
      <c r="D99">
        <v>0.433</v>
      </c>
      <c r="E99" s="369">
        <v>1785.1</v>
      </c>
      <c r="F99">
        <v>1.2999999999999999E-2</v>
      </c>
      <c r="G99" s="362">
        <v>2155.4</v>
      </c>
    </row>
    <row r="100" spans="1:7">
      <c r="A100" s="362" t="s">
        <v>755</v>
      </c>
      <c r="B100">
        <v>1.9E-3</v>
      </c>
      <c r="C100">
        <v>19</v>
      </c>
      <c r="D100">
        <v>1.2E-2</v>
      </c>
      <c r="E100" s="369" t="s">
        <v>868</v>
      </c>
      <c r="F100">
        <v>0</v>
      </c>
      <c r="G100" s="362" t="s">
        <v>9</v>
      </c>
    </row>
    <row r="101" spans="1:7">
      <c r="A101" s="362" t="s">
        <v>756</v>
      </c>
      <c r="B101">
        <v>1E-4</v>
      </c>
      <c r="C101">
        <v>0.9</v>
      </c>
      <c r="D101">
        <v>1.0999999999999999E-2</v>
      </c>
      <c r="E101" s="369" t="s">
        <v>802</v>
      </c>
      <c r="F101">
        <v>0</v>
      </c>
      <c r="G101" s="362" t="s">
        <v>9</v>
      </c>
    </row>
    <row r="102" spans="1:7">
      <c r="A102" s="362" t="s">
        <v>418</v>
      </c>
      <c r="B102">
        <v>0</v>
      </c>
      <c r="C102">
        <v>0.3</v>
      </c>
      <c r="D102">
        <v>0.02</v>
      </c>
      <c r="E102" s="369" t="s">
        <v>869</v>
      </c>
      <c r="F102">
        <v>0</v>
      </c>
      <c r="G102" s="362" t="s">
        <v>9</v>
      </c>
    </row>
    <row r="103" spans="1:7">
      <c r="A103" s="362" t="s">
        <v>720</v>
      </c>
      <c r="B103">
        <v>1.49E-2</v>
      </c>
      <c r="C103">
        <v>148.4</v>
      </c>
      <c r="D103">
        <v>0.24299999999999999</v>
      </c>
      <c r="E103" s="369">
        <v>2967.5</v>
      </c>
      <c r="F103">
        <v>0</v>
      </c>
      <c r="G103" s="362" t="s">
        <v>9</v>
      </c>
    </row>
    <row r="104" spans="1:7">
      <c r="A104" s="362" t="s">
        <v>415</v>
      </c>
      <c r="B104">
        <v>0</v>
      </c>
      <c r="C104">
        <v>0</v>
      </c>
      <c r="D104">
        <v>3.0000000000000001E-3</v>
      </c>
      <c r="E104" s="369" t="s">
        <v>800</v>
      </c>
      <c r="F104">
        <v>0</v>
      </c>
      <c r="G104" s="362" t="s">
        <v>9</v>
      </c>
    </row>
    <row r="105" spans="1:7">
      <c r="A105" s="362" t="s">
        <v>274</v>
      </c>
      <c r="B105">
        <v>3.7000000000000002E-3</v>
      </c>
      <c r="C105">
        <v>36.4</v>
      </c>
      <c r="D105">
        <v>6.7000000000000004E-2</v>
      </c>
      <c r="E105" s="369" t="s">
        <v>870</v>
      </c>
      <c r="F105">
        <v>0</v>
      </c>
      <c r="G105" s="362" t="s">
        <v>9</v>
      </c>
    </row>
    <row r="106" spans="1:7">
      <c r="A106" s="362" t="s">
        <v>413</v>
      </c>
      <c r="B106">
        <v>0</v>
      </c>
      <c r="C106">
        <v>0</v>
      </c>
      <c r="D106">
        <v>5.0000000000000001E-3</v>
      </c>
      <c r="E106" s="369" t="s">
        <v>871</v>
      </c>
      <c r="F106">
        <v>0</v>
      </c>
      <c r="G106" s="362" t="s">
        <v>9</v>
      </c>
    </row>
    <row r="107" spans="1:7">
      <c r="A107" s="362" t="s">
        <v>284</v>
      </c>
      <c r="B107">
        <v>2.7000000000000001E-3</v>
      </c>
      <c r="C107">
        <v>26.7</v>
      </c>
      <c r="D107">
        <v>3.5000000000000003E-2</v>
      </c>
      <c r="E107" s="369" t="s">
        <v>872</v>
      </c>
      <c r="F107">
        <v>0</v>
      </c>
      <c r="G107" s="362" t="s">
        <v>9</v>
      </c>
    </row>
    <row r="108" spans="1:7">
      <c r="A108" s="362" t="s">
        <v>408</v>
      </c>
      <c r="B108">
        <v>0</v>
      </c>
      <c r="C108">
        <v>0</v>
      </c>
      <c r="D108">
        <v>0</v>
      </c>
      <c r="E108" s="369" t="s">
        <v>871</v>
      </c>
      <c r="F108">
        <v>0</v>
      </c>
      <c r="G108" s="362" t="s">
        <v>9</v>
      </c>
    </row>
    <row r="109" spans="1:7">
      <c r="A109" s="362" t="s">
        <v>757</v>
      </c>
      <c r="B109">
        <v>9.5999999999999992E-3</v>
      </c>
      <c r="C109">
        <v>95.4</v>
      </c>
      <c r="D109">
        <v>0.22700000000000001</v>
      </c>
      <c r="E109" s="369" t="s">
        <v>9</v>
      </c>
      <c r="F109">
        <v>4.0000000000000001E-3</v>
      </c>
      <c r="G109" s="362" t="s">
        <v>873</v>
      </c>
    </row>
    <row r="110" spans="1:7">
      <c r="A110" s="362" t="s">
        <v>403</v>
      </c>
      <c r="B110">
        <v>1E-4</v>
      </c>
      <c r="C110">
        <v>0.6</v>
      </c>
      <c r="D110">
        <v>1.0999999999999999E-2</v>
      </c>
      <c r="E110" s="369" t="s">
        <v>874</v>
      </c>
      <c r="F110">
        <v>0</v>
      </c>
      <c r="G110" s="362" t="s">
        <v>9</v>
      </c>
    </row>
    <row r="111" spans="1:7">
      <c r="A111" s="362" t="s">
        <v>400</v>
      </c>
      <c r="B111">
        <v>2.9999999999999997E-4</v>
      </c>
      <c r="C111">
        <v>2.9</v>
      </c>
      <c r="D111">
        <v>1.0999999999999999E-2</v>
      </c>
      <c r="E111" s="369" t="s">
        <v>875</v>
      </c>
      <c r="F111">
        <v>0</v>
      </c>
      <c r="G111" s="362" t="s">
        <v>9</v>
      </c>
    </row>
    <row r="112" spans="1:7">
      <c r="A112" s="362" t="s">
        <v>398</v>
      </c>
      <c r="B112">
        <v>0</v>
      </c>
      <c r="C112">
        <v>0.4</v>
      </c>
      <c r="D112">
        <v>1.7000000000000001E-2</v>
      </c>
      <c r="E112" s="369" t="s">
        <v>876</v>
      </c>
      <c r="F112">
        <v>0</v>
      </c>
      <c r="G112" s="362" t="s">
        <v>9</v>
      </c>
    </row>
    <row r="113" spans="1:87" s="364" customFormat="1">
      <c r="A113" s="363" t="s">
        <v>758</v>
      </c>
      <c r="B113" s="364">
        <v>0.12659999999999999</v>
      </c>
      <c r="C113" s="364">
        <v>1258.8</v>
      </c>
      <c r="D113" s="364">
        <v>27.038</v>
      </c>
      <c r="E113" s="368" t="s">
        <v>877</v>
      </c>
      <c r="F113" s="364">
        <v>0.32</v>
      </c>
      <c r="G113" s="363">
        <v>54655</v>
      </c>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0"/>
      <c r="AN113" s="370"/>
      <c r="AO113" s="370"/>
      <c r="AP113" s="370"/>
      <c r="AQ113" s="370"/>
      <c r="AR113" s="370"/>
      <c r="AS113" s="370"/>
      <c r="AT113" s="370"/>
      <c r="AU113" s="370"/>
      <c r="AV113" s="370"/>
      <c r="AW113" s="370"/>
      <c r="AX113" s="370"/>
      <c r="AY113" s="370"/>
      <c r="AZ113" s="370"/>
      <c r="BA113" s="370"/>
      <c r="BB113" s="370"/>
      <c r="BC113" s="370"/>
      <c r="BD113" s="370"/>
      <c r="BE113" s="370"/>
      <c r="BF113" s="370"/>
      <c r="BG113" s="370"/>
      <c r="BH113" s="370"/>
      <c r="BI113" s="370"/>
      <c r="BJ113" s="370"/>
      <c r="BK113" s="370"/>
      <c r="BL113" s="370"/>
      <c r="BM113" s="370"/>
      <c r="BN113" s="370"/>
      <c r="BO113" s="370"/>
      <c r="BP113" s="370"/>
      <c r="BQ113" s="370"/>
      <c r="BR113" s="370"/>
      <c r="BS113" s="370"/>
      <c r="BT113" s="370"/>
      <c r="BU113" s="370"/>
      <c r="BV113" s="370"/>
      <c r="BW113" s="370"/>
      <c r="BX113" s="370"/>
      <c r="BY113" s="370"/>
      <c r="BZ113" s="370"/>
      <c r="CA113" s="370"/>
      <c r="CB113" s="370"/>
      <c r="CC113" s="370"/>
      <c r="CD113" s="370"/>
      <c r="CE113" s="370"/>
      <c r="CF113" s="370"/>
      <c r="CG113" s="370"/>
      <c r="CH113" s="370"/>
      <c r="CI113" s="370"/>
    </row>
    <row r="114" spans="1:87">
      <c r="A114" s="362" t="s">
        <v>721</v>
      </c>
      <c r="B114">
        <v>0</v>
      </c>
      <c r="C114">
        <v>0</v>
      </c>
      <c r="D114">
        <v>2.1000000000000001E-2</v>
      </c>
      <c r="E114" s="369" t="s">
        <v>9</v>
      </c>
      <c r="F114">
        <v>0</v>
      </c>
      <c r="G114" s="362" t="s">
        <v>9</v>
      </c>
    </row>
    <row r="115" spans="1:87">
      <c r="A115" s="362" t="s">
        <v>759</v>
      </c>
      <c r="B115">
        <v>0</v>
      </c>
      <c r="C115">
        <v>0.1</v>
      </c>
      <c r="D115">
        <v>7.0999999999999994E-2</v>
      </c>
      <c r="E115" s="369" t="s">
        <v>865</v>
      </c>
      <c r="F115">
        <v>0</v>
      </c>
      <c r="G115" s="362" t="s">
        <v>9</v>
      </c>
    </row>
    <row r="116" spans="1:87">
      <c r="A116" s="362" t="s">
        <v>533</v>
      </c>
      <c r="B116">
        <v>1E-4</v>
      </c>
      <c r="C116">
        <v>0.5</v>
      </c>
      <c r="D116">
        <v>0.16600000000000001</v>
      </c>
      <c r="E116" s="369" t="s">
        <v>878</v>
      </c>
      <c r="F116">
        <v>0</v>
      </c>
      <c r="G116" s="362" t="s">
        <v>9</v>
      </c>
    </row>
    <row r="117" spans="1:87">
      <c r="A117" s="362" t="s">
        <v>722</v>
      </c>
      <c r="B117">
        <v>6.0000000000000001E-3</v>
      </c>
      <c r="C117">
        <v>59.5</v>
      </c>
      <c r="D117">
        <v>4.3849999999999998</v>
      </c>
      <c r="E117" s="369" t="s">
        <v>9</v>
      </c>
      <c r="F117">
        <v>6.0000000000000001E-3</v>
      </c>
      <c r="G117" s="362">
        <v>1034.8</v>
      </c>
    </row>
    <row r="118" spans="1:87">
      <c r="A118" s="362" t="s">
        <v>528</v>
      </c>
      <c r="B118">
        <v>8.0000000000000004E-4</v>
      </c>
      <c r="C118">
        <v>7.5</v>
      </c>
      <c r="D118">
        <v>1.4339999999999999</v>
      </c>
      <c r="E118" s="369" t="s">
        <v>879</v>
      </c>
      <c r="F118">
        <v>1E-3</v>
      </c>
      <c r="G118" s="362" t="s">
        <v>880</v>
      </c>
    </row>
    <row r="119" spans="1:87">
      <c r="A119" s="362" t="s">
        <v>526</v>
      </c>
      <c r="B119">
        <v>6.9999999999999999E-4</v>
      </c>
      <c r="C119">
        <v>7</v>
      </c>
      <c r="D119">
        <v>3.5289999999999999</v>
      </c>
      <c r="E119" s="369" t="s">
        <v>881</v>
      </c>
      <c r="F119">
        <v>1E-3</v>
      </c>
      <c r="G119" s="362" t="s">
        <v>882</v>
      </c>
    </row>
    <row r="120" spans="1:87">
      <c r="A120" s="362" t="s">
        <v>723</v>
      </c>
      <c r="B120">
        <v>7.6E-3</v>
      </c>
      <c r="C120">
        <v>76</v>
      </c>
      <c r="D120">
        <v>10.154</v>
      </c>
      <c r="E120" s="369" t="s">
        <v>9</v>
      </c>
      <c r="F120">
        <v>1.7000000000000001E-2</v>
      </c>
      <c r="G120" s="362">
        <v>2854.2</v>
      </c>
    </row>
    <row r="121" spans="1:87">
      <c r="A121" s="362" t="s">
        <v>760</v>
      </c>
      <c r="B121">
        <v>2.8000000000000001E-2</v>
      </c>
      <c r="C121">
        <v>278</v>
      </c>
      <c r="D121">
        <v>186.69900000000001</v>
      </c>
      <c r="E121" s="369" t="s">
        <v>9</v>
      </c>
      <c r="F121">
        <v>2.9000000000000001E-2</v>
      </c>
      <c r="G121" s="362">
        <v>4990.2</v>
      </c>
    </row>
    <row r="122" spans="1:87">
      <c r="A122" s="362" t="s">
        <v>761</v>
      </c>
      <c r="B122">
        <v>8.14E-2</v>
      </c>
      <c r="C122">
        <v>809.5</v>
      </c>
      <c r="D122">
        <v>136.38</v>
      </c>
      <c r="E122" s="369" t="s">
        <v>9</v>
      </c>
      <c r="F122">
        <v>0.26600000000000001</v>
      </c>
      <c r="G122" s="362">
        <v>45433.3</v>
      </c>
    </row>
    <row r="123" spans="1:87">
      <c r="A123" s="362" t="s">
        <v>762</v>
      </c>
      <c r="B123">
        <v>1.2999999999999999E-3</v>
      </c>
      <c r="C123">
        <v>13</v>
      </c>
      <c r="D123">
        <v>4.181</v>
      </c>
      <c r="E123" s="369" t="s">
        <v>883</v>
      </c>
      <c r="F123">
        <v>1E-3</v>
      </c>
      <c r="G123" s="362" t="s">
        <v>884</v>
      </c>
    </row>
    <row r="124" spans="1:87">
      <c r="A124" s="362" t="s">
        <v>504</v>
      </c>
      <c r="B124">
        <v>0</v>
      </c>
      <c r="C124">
        <v>0.3</v>
      </c>
      <c r="D124">
        <v>0.48699999999999999</v>
      </c>
      <c r="E124" s="369" t="s">
        <v>885</v>
      </c>
      <c r="F124">
        <v>0</v>
      </c>
      <c r="G124" s="362" t="s">
        <v>9</v>
      </c>
    </row>
    <row r="125" spans="1:87">
      <c r="A125" s="362" t="s">
        <v>490</v>
      </c>
      <c r="B125">
        <v>0</v>
      </c>
      <c r="C125">
        <v>0.2</v>
      </c>
      <c r="D125">
        <v>0.2</v>
      </c>
      <c r="E125" s="369" t="s">
        <v>886</v>
      </c>
      <c r="F125">
        <v>0</v>
      </c>
      <c r="G125" s="362" t="s">
        <v>9</v>
      </c>
    </row>
    <row r="126" spans="1:87">
      <c r="A126" s="362" t="s">
        <v>763</v>
      </c>
      <c r="B126">
        <v>0</v>
      </c>
      <c r="C126">
        <v>0.2</v>
      </c>
      <c r="D126">
        <v>2.9000000000000001E-2</v>
      </c>
      <c r="E126" s="369" t="s">
        <v>887</v>
      </c>
      <c r="F126">
        <v>0</v>
      </c>
      <c r="G126" s="362" t="s">
        <v>9</v>
      </c>
    </row>
    <row r="127" spans="1:87">
      <c r="A127" s="362" t="s">
        <v>485</v>
      </c>
      <c r="B127">
        <v>0</v>
      </c>
      <c r="C127">
        <v>0.2</v>
      </c>
      <c r="D127">
        <v>1.6E-2</v>
      </c>
      <c r="E127" s="369" t="s">
        <v>885</v>
      </c>
      <c r="F127">
        <v>0</v>
      </c>
      <c r="G127" s="362" t="s">
        <v>9</v>
      </c>
    </row>
    <row r="128" spans="1:87">
      <c r="A128" s="362" t="s">
        <v>480</v>
      </c>
      <c r="B128">
        <v>1E-4</v>
      </c>
      <c r="C128">
        <v>0.5</v>
      </c>
      <c r="D128">
        <v>3.4000000000000002E-2</v>
      </c>
      <c r="E128" s="369" t="s">
        <v>888</v>
      </c>
      <c r="F128">
        <v>0</v>
      </c>
      <c r="G128" s="362" t="s">
        <v>9</v>
      </c>
    </row>
    <row r="129" spans="1:87">
      <c r="A129" s="362" t="s">
        <v>724</v>
      </c>
      <c r="B129">
        <v>0</v>
      </c>
      <c r="C129">
        <v>0</v>
      </c>
      <c r="D129">
        <v>1.2E-2</v>
      </c>
      <c r="E129" s="369" t="s">
        <v>862</v>
      </c>
      <c r="F129">
        <v>0</v>
      </c>
      <c r="G129" s="362" t="s">
        <v>9</v>
      </c>
    </row>
    <row r="130" spans="1:87">
      <c r="A130" s="362" t="s">
        <v>764</v>
      </c>
      <c r="B130">
        <v>0</v>
      </c>
      <c r="C130">
        <v>0</v>
      </c>
      <c r="D130">
        <v>0</v>
      </c>
      <c r="E130" s="369" t="s">
        <v>871</v>
      </c>
      <c r="F130">
        <v>0</v>
      </c>
      <c r="G130" s="362" t="s">
        <v>9</v>
      </c>
    </row>
    <row r="131" spans="1:87">
      <c r="A131" s="362" t="s">
        <v>765</v>
      </c>
      <c r="B131">
        <v>0</v>
      </c>
      <c r="C131">
        <v>0.2</v>
      </c>
      <c r="D131">
        <v>0.127</v>
      </c>
      <c r="E131" s="369" t="s">
        <v>869</v>
      </c>
      <c r="F131">
        <v>0</v>
      </c>
      <c r="G131" s="362" t="s">
        <v>9</v>
      </c>
    </row>
    <row r="132" spans="1:87">
      <c r="A132" s="362" t="s">
        <v>766</v>
      </c>
      <c r="B132">
        <v>0</v>
      </c>
      <c r="C132">
        <v>0.1</v>
      </c>
      <c r="D132">
        <v>7.0999999999999994E-2</v>
      </c>
      <c r="E132" s="369" t="s">
        <v>797</v>
      </c>
      <c r="F132">
        <v>0</v>
      </c>
      <c r="G132" s="362" t="s">
        <v>9</v>
      </c>
    </row>
    <row r="133" spans="1:87">
      <c r="A133" s="362" t="s">
        <v>767</v>
      </c>
      <c r="B133">
        <v>1E-4</v>
      </c>
      <c r="C133">
        <v>0.6</v>
      </c>
      <c r="D133">
        <v>0.29699999999999999</v>
      </c>
      <c r="E133" s="369" t="s">
        <v>793</v>
      </c>
      <c r="F133">
        <v>0</v>
      </c>
      <c r="G133" s="362" t="s">
        <v>9</v>
      </c>
    </row>
    <row r="134" spans="1:87">
      <c r="A134" s="362" t="s">
        <v>768</v>
      </c>
      <c r="B134">
        <v>2.0000000000000001E-4</v>
      </c>
      <c r="C134">
        <v>1.8</v>
      </c>
      <c r="D134">
        <v>2.1859999999999999</v>
      </c>
      <c r="E134" s="369" t="s">
        <v>889</v>
      </c>
      <c r="F134">
        <v>0</v>
      </c>
      <c r="G134" s="362" t="s">
        <v>890</v>
      </c>
    </row>
    <row r="135" spans="1:87">
      <c r="A135" s="362" t="s">
        <v>419</v>
      </c>
      <c r="B135">
        <v>1E-4</v>
      </c>
      <c r="C135">
        <v>0.5</v>
      </c>
      <c r="D135">
        <v>0.122</v>
      </c>
      <c r="E135" s="369" t="s">
        <v>891</v>
      </c>
      <c r="F135">
        <v>0</v>
      </c>
      <c r="G135" s="362" t="s">
        <v>9</v>
      </c>
    </row>
    <row r="136" spans="1:87">
      <c r="A136" s="362" t="s">
        <v>769</v>
      </c>
      <c r="B136">
        <v>2.0000000000000001E-4</v>
      </c>
      <c r="C136">
        <v>2</v>
      </c>
      <c r="D136">
        <v>8.5000000000000006E-2</v>
      </c>
      <c r="E136" s="369" t="s">
        <v>892</v>
      </c>
      <c r="F136">
        <v>0</v>
      </c>
      <c r="G136" s="362" t="s">
        <v>9</v>
      </c>
    </row>
    <row r="137" spans="1:87">
      <c r="A137" s="362" t="s">
        <v>770</v>
      </c>
      <c r="B137">
        <v>1E-4</v>
      </c>
      <c r="C137">
        <v>1</v>
      </c>
      <c r="D137">
        <v>0.79700000000000004</v>
      </c>
      <c r="E137" s="369" t="s">
        <v>893</v>
      </c>
      <c r="F137">
        <v>0</v>
      </c>
      <c r="G137" s="362" t="s">
        <v>894</v>
      </c>
    </row>
    <row r="138" spans="1:87">
      <c r="A138" s="362" t="s">
        <v>771</v>
      </c>
      <c r="B138">
        <v>0</v>
      </c>
      <c r="C138">
        <v>0</v>
      </c>
      <c r="D138">
        <v>2E-3</v>
      </c>
      <c r="E138" s="369" t="s">
        <v>830</v>
      </c>
      <c r="F138">
        <v>0</v>
      </c>
      <c r="G138" s="362" t="s">
        <v>9</v>
      </c>
    </row>
    <row r="139" spans="1:87" s="364" customFormat="1">
      <c r="A139" s="363" t="s">
        <v>249</v>
      </c>
      <c r="B139" s="364">
        <v>0.44940000000000002</v>
      </c>
      <c r="C139" s="364">
        <v>4468</v>
      </c>
      <c r="D139" s="364">
        <v>2.8860000000000001</v>
      </c>
      <c r="E139" s="368">
        <v>99204</v>
      </c>
      <c r="F139" s="364">
        <v>0.49299999999999999</v>
      </c>
      <c r="G139" s="363">
        <v>84115.3</v>
      </c>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c r="AK139" s="370"/>
      <c r="AL139" s="370"/>
      <c r="AM139" s="370"/>
      <c r="AN139" s="370"/>
      <c r="AO139" s="370"/>
      <c r="AP139" s="370"/>
      <c r="AQ139" s="370"/>
      <c r="AR139" s="370"/>
      <c r="AS139" s="370"/>
      <c r="AT139" s="370"/>
      <c r="AU139" s="370"/>
      <c r="AV139" s="370"/>
      <c r="AW139" s="370"/>
      <c r="AX139" s="370"/>
      <c r="AY139" s="370"/>
      <c r="AZ139" s="370"/>
      <c r="BA139" s="370"/>
      <c r="BB139" s="370"/>
      <c r="BC139" s="370"/>
      <c r="BD139" s="370"/>
      <c r="BE139" s="370"/>
      <c r="BF139" s="370"/>
      <c r="BG139" s="370"/>
      <c r="BH139" s="370"/>
      <c r="BI139" s="370"/>
      <c r="BJ139" s="370"/>
      <c r="BK139" s="370"/>
      <c r="BL139" s="370"/>
      <c r="BM139" s="370"/>
      <c r="BN139" s="370"/>
      <c r="BO139" s="370"/>
      <c r="BP139" s="370"/>
      <c r="BQ139" s="370"/>
      <c r="BR139" s="370"/>
      <c r="BS139" s="370"/>
      <c r="BT139" s="370"/>
      <c r="BU139" s="370"/>
      <c r="BV139" s="370"/>
      <c r="BW139" s="370"/>
      <c r="BX139" s="370"/>
      <c r="BY139" s="370"/>
      <c r="BZ139" s="370"/>
      <c r="CA139" s="370"/>
      <c r="CB139" s="370"/>
      <c r="CC139" s="370"/>
      <c r="CD139" s="370"/>
      <c r="CE139" s="370"/>
      <c r="CF139" s="370"/>
      <c r="CG139" s="370"/>
      <c r="CH139" s="370"/>
      <c r="CI139" s="370"/>
    </row>
    <row r="140" spans="1:87">
      <c r="A140" s="362" t="s">
        <v>335</v>
      </c>
      <c r="B140">
        <v>0</v>
      </c>
      <c r="C140">
        <v>0.1</v>
      </c>
      <c r="D140">
        <v>8.9999999999999993E-3</v>
      </c>
      <c r="E140" s="369" t="s">
        <v>795</v>
      </c>
      <c r="F140">
        <v>0</v>
      </c>
      <c r="G140" s="362" t="s">
        <v>9</v>
      </c>
    </row>
    <row r="141" spans="1:87">
      <c r="A141" s="362" t="s">
        <v>725</v>
      </c>
      <c r="B141">
        <v>2.0000000000000001E-4</v>
      </c>
      <c r="C141">
        <v>1.9</v>
      </c>
      <c r="D141">
        <v>0.58899999999999997</v>
      </c>
      <c r="E141" s="369" t="s">
        <v>895</v>
      </c>
      <c r="F141">
        <v>0</v>
      </c>
      <c r="G141" s="362" t="s">
        <v>896</v>
      </c>
    </row>
    <row r="142" spans="1:87">
      <c r="A142" s="362" t="s">
        <v>273</v>
      </c>
      <c r="B142">
        <v>2E-3</v>
      </c>
      <c r="C142">
        <v>19.8</v>
      </c>
      <c r="D142">
        <v>4.3999999999999997E-2</v>
      </c>
      <c r="E142" s="369" t="s">
        <v>897</v>
      </c>
      <c r="F142">
        <v>0</v>
      </c>
      <c r="G142" s="362" t="s">
        <v>9</v>
      </c>
    </row>
    <row r="143" spans="1:87">
      <c r="A143" s="362" t="s">
        <v>527</v>
      </c>
      <c r="B143">
        <v>0</v>
      </c>
      <c r="C143">
        <v>0.2</v>
      </c>
      <c r="D143">
        <v>4.0000000000000001E-3</v>
      </c>
      <c r="E143" s="369" t="s">
        <v>865</v>
      </c>
      <c r="F143">
        <v>0</v>
      </c>
      <c r="G143" s="362" t="s">
        <v>9</v>
      </c>
    </row>
    <row r="144" spans="1:87">
      <c r="A144" s="362" t="s">
        <v>283</v>
      </c>
      <c r="B144">
        <v>1.14E-2</v>
      </c>
      <c r="C144">
        <v>113.1</v>
      </c>
      <c r="D144">
        <v>0.21199999999999999</v>
      </c>
      <c r="E144" s="369">
        <v>2826.3</v>
      </c>
      <c r="F144">
        <v>0.01</v>
      </c>
      <c r="G144" s="362">
        <v>1677.5</v>
      </c>
    </row>
    <row r="145" spans="1:7">
      <c r="A145" s="362" t="s">
        <v>772</v>
      </c>
      <c r="B145">
        <v>0</v>
      </c>
      <c r="C145">
        <v>0.3</v>
      </c>
      <c r="D145">
        <v>1.4999999999999999E-2</v>
      </c>
      <c r="E145" s="369" t="s">
        <v>865</v>
      </c>
      <c r="F145">
        <v>0</v>
      </c>
      <c r="G145" s="362" t="s">
        <v>9</v>
      </c>
    </row>
    <row r="146" spans="1:7">
      <c r="A146" s="362" t="s">
        <v>320</v>
      </c>
      <c r="B146">
        <v>2.9999999999999997E-4</v>
      </c>
      <c r="C146">
        <v>3.2</v>
      </c>
      <c r="D146">
        <v>4.5999999999999999E-2</v>
      </c>
      <c r="E146" s="369" t="s">
        <v>898</v>
      </c>
      <c r="F146">
        <v>0</v>
      </c>
      <c r="G146" s="362" t="s">
        <v>9</v>
      </c>
    </row>
    <row r="147" spans="1:7">
      <c r="A147" s="362" t="s">
        <v>321</v>
      </c>
      <c r="B147">
        <v>1E-4</v>
      </c>
      <c r="C147">
        <v>1.1000000000000001</v>
      </c>
      <c r="D147">
        <v>1.7999999999999999E-2</v>
      </c>
      <c r="E147" s="369" t="s">
        <v>899</v>
      </c>
      <c r="F147">
        <v>0</v>
      </c>
      <c r="G147" s="362" t="s">
        <v>900</v>
      </c>
    </row>
    <row r="148" spans="1:7">
      <c r="A148" s="362" t="s">
        <v>322</v>
      </c>
      <c r="B148">
        <v>6.4000000000000003E-3</v>
      </c>
      <c r="C148">
        <v>64</v>
      </c>
      <c r="D148">
        <v>2.5659999999999998</v>
      </c>
      <c r="E148" s="369">
        <v>1120.2</v>
      </c>
      <c r="F148">
        <v>3.0000000000000001E-3</v>
      </c>
      <c r="G148" s="362" t="s">
        <v>901</v>
      </c>
    </row>
    <row r="149" spans="1:7">
      <c r="A149" s="362" t="s">
        <v>314</v>
      </c>
      <c r="B149">
        <v>8.9999999999999998E-4</v>
      </c>
      <c r="C149">
        <v>9.1999999999999993</v>
      </c>
      <c r="D149">
        <v>3.6999999999999998E-2</v>
      </c>
      <c r="E149" s="369" t="s">
        <v>902</v>
      </c>
      <c r="F149">
        <v>0</v>
      </c>
      <c r="G149" s="362" t="s">
        <v>9</v>
      </c>
    </row>
    <row r="150" spans="1:7">
      <c r="A150" s="362" t="s">
        <v>260</v>
      </c>
      <c r="B150">
        <v>4.5999999999999999E-3</v>
      </c>
      <c r="C150">
        <v>46.1</v>
      </c>
      <c r="D150">
        <v>0.13200000000000001</v>
      </c>
      <c r="E150" s="369">
        <v>1287.0999999999999</v>
      </c>
      <c r="F150">
        <v>1E-3</v>
      </c>
      <c r="G150" s="362" t="s">
        <v>903</v>
      </c>
    </row>
    <row r="151" spans="1:7">
      <c r="A151" s="362" t="s">
        <v>323</v>
      </c>
      <c r="B151">
        <v>2.0000000000000001E-4</v>
      </c>
      <c r="C151">
        <v>1.6</v>
      </c>
      <c r="D151">
        <v>0.05</v>
      </c>
      <c r="E151" s="369" t="s">
        <v>898</v>
      </c>
      <c r="F151">
        <v>0</v>
      </c>
      <c r="G151" s="362" t="s">
        <v>9</v>
      </c>
    </row>
    <row r="152" spans="1:7">
      <c r="A152" s="362" t="s">
        <v>773</v>
      </c>
      <c r="B152">
        <v>0</v>
      </c>
      <c r="C152">
        <v>0</v>
      </c>
      <c r="D152">
        <v>1.4E-2</v>
      </c>
      <c r="E152" s="369" t="s">
        <v>904</v>
      </c>
      <c r="F152">
        <v>0</v>
      </c>
      <c r="G152" s="362" t="s">
        <v>905</v>
      </c>
    </row>
    <row r="153" spans="1:7">
      <c r="A153" s="362" t="s">
        <v>261</v>
      </c>
      <c r="B153">
        <v>2.0999999999999999E-3</v>
      </c>
      <c r="C153">
        <v>21.3</v>
      </c>
      <c r="D153">
        <v>7.9000000000000001E-2</v>
      </c>
      <c r="E153" s="369" t="s">
        <v>906</v>
      </c>
      <c r="F153">
        <v>3.0000000000000001E-3</v>
      </c>
      <c r="G153" s="362" t="s">
        <v>907</v>
      </c>
    </row>
    <row r="154" spans="1:7">
      <c r="A154" s="362" t="s">
        <v>281</v>
      </c>
      <c r="B154">
        <v>3.0099999999999998E-2</v>
      </c>
      <c r="C154">
        <v>299.7</v>
      </c>
      <c r="D154">
        <v>0.11</v>
      </c>
      <c r="E154" s="369">
        <v>7343.2</v>
      </c>
      <c r="F154">
        <v>2.7E-2</v>
      </c>
      <c r="G154" s="362">
        <v>4639</v>
      </c>
    </row>
    <row r="155" spans="1:7">
      <c r="A155" s="362" t="s">
        <v>282</v>
      </c>
      <c r="B155">
        <v>4.2599999999999999E-2</v>
      </c>
      <c r="C155">
        <v>423.9</v>
      </c>
      <c r="D155">
        <v>0.11</v>
      </c>
      <c r="E155" s="369">
        <v>9537.2000000000007</v>
      </c>
      <c r="F155">
        <v>3.0000000000000001E-3</v>
      </c>
      <c r="G155" s="362" t="s">
        <v>908</v>
      </c>
    </row>
    <row r="156" spans="1:7">
      <c r="A156" s="362" t="s">
        <v>726</v>
      </c>
      <c r="B156">
        <v>1E-3</v>
      </c>
      <c r="C156">
        <v>10.199999999999999</v>
      </c>
      <c r="D156">
        <v>3.0910000000000002</v>
      </c>
      <c r="E156" s="369" t="s">
        <v>909</v>
      </c>
      <c r="F156">
        <v>0</v>
      </c>
      <c r="G156" s="362" t="s">
        <v>910</v>
      </c>
    </row>
    <row r="157" spans="1:7">
      <c r="A157" s="362" t="s">
        <v>287</v>
      </c>
      <c r="B157">
        <v>3.7000000000000002E-3</v>
      </c>
      <c r="C157">
        <v>37.200000000000003</v>
      </c>
      <c r="D157">
        <v>0.18099999999999999</v>
      </c>
      <c r="E157" s="369" t="s">
        <v>911</v>
      </c>
      <c r="F157">
        <v>0</v>
      </c>
      <c r="G157" s="362" t="s">
        <v>9</v>
      </c>
    </row>
    <row r="158" spans="1:7">
      <c r="A158" s="362" t="s">
        <v>727</v>
      </c>
      <c r="B158">
        <v>4.1999999999999997E-3</v>
      </c>
      <c r="C158">
        <v>42.2</v>
      </c>
      <c r="D158">
        <v>16.710999999999999</v>
      </c>
      <c r="E158" s="369" t="s">
        <v>912</v>
      </c>
      <c r="F158">
        <v>5.0000000000000001E-3</v>
      </c>
      <c r="G158" s="362" t="s">
        <v>913</v>
      </c>
    </row>
    <row r="159" spans="1:7">
      <c r="A159" s="362" t="s">
        <v>324</v>
      </c>
      <c r="B159">
        <v>8.9999999999999998E-4</v>
      </c>
      <c r="C159">
        <v>8.8000000000000007</v>
      </c>
      <c r="D159">
        <v>5.3999999999999999E-2</v>
      </c>
      <c r="E159" s="369" t="s">
        <v>853</v>
      </c>
      <c r="F159">
        <v>0</v>
      </c>
      <c r="G159" s="362" t="s">
        <v>9</v>
      </c>
    </row>
    <row r="160" spans="1:7">
      <c r="A160" s="362" t="s">
        <v>363</v>
      </c>
      <c r="B160">
        <v>1E-4</v>
      </c>
      <c r="C160">
        <v>1.2</v>
      </c>
      <c r="D160">
        <v>4.7E-2</v>
      </c>
      <c r="E160" s="369" t="s">
        <v>914</v>
      </c>
      <c r="F160">
        <v>0</v>
      </c>
      <c r="G160" s="362" t="s">
        <v>9</v>
      </c>
    </row>
    <row r="161" spans="1:7">
      <c r="A161" s="362" t="s">
        <v>276</v>
      </c>
      <c r="B161">
        <v>5.7500000000000002E-2</v>
      </c>
      <c r="C161">
        <v>572</v>
      </c>
      <c r="D161">
        <v>1.4350000000000001</v>
      </c>
      <c r="E161" s="369">
        <v>13728.6</v>
      </c>
      <c r="F161">
        <v>5.5E-2</v>
      </c>
      <c r="G161" s="362">
        <v>9452.6</v>
      </c>
    </row>
    <row r="162" spans="1:7">
      <c r="A162" s="362" t="s">
        <v>774</v>
      </c>
      <c r="B162">
        <v>2.2000000000000001E-3</v>
      </c>
      <c r="C162">
        <v>22.3</v>
      </c>
      <c r="D162">
        <v>2.891</v>
      </c>
      <c r="E162" s="369" t="s">
        <v>915</v>
      </c>
      <c r="F162">
        <v>2E-3</v>
      </c>
      <c r="G162" s="362" t="s">
        <v>916</v>
      </c>
    </row>
    <row r="163" spans="1:7">
      <c r="A163" s="362" t="s">
        <v>279</v>
      </c>
      <c r="B163">
        <v>2.01E-2</v>
      </c>
      <c r="C163">
        <v>200</v>
      </c>
      <c r="D163">
        <v>0.1</v>
      </c>
      <c r="E163" s="369">
        <v>4299.6000000000004</v>
      </c>
      <c r="F163">
        <v>1.9E-2</v>
      </c>
      <c r="G163" s="362">
        <v>3265.2</v>
      </c>
    </row>
    <row r="164" spans="1:7">
      <c r="A164" s="362" t="s">
        <v>728</v>
      </c>
      <c r="B164">
        <v>1.1599999999999999E-2</v>
      </c>
      <c r="C164">
        <v>114.9</v>
      </c>
      <c r="D164">
        <v>32.387</v>
      </c>
      <c r="E164" s="369">
        <v>1149</v>
      </c>
      <c r="F164">
        <v>1.9E-2</v>
      </c>
      <c r="G164" s="362">
        <v>3313.5</v>
      </c>
    </row>
    <row r="165" spans="1:7">
      <c r="A165" s="362" t="s">
        <v>325</v>
      </c>
      <c r="B165">
        <v>2.0000000000000001E-4</v>
      </c>
      <c r="C165">
        <v>2.2000000000000002</v>
      </c>
      <c r="D165">
        <v>6.3E-2</v>
      </c>
      <c r="E165" s="369" t="s">
        <v>917</v>
      </c>
      <c r="F165">
        <v>0</v>
      </c>
      <c r="G165" s="362" t="s">
        <v>9</v>
      </c>
    </row>
    <row r="166" spans="1:7">
      <c r="A166" s="362" t="s">
        <v>729</v>
      </c>
      <c r="B166">
        <v>8.9999999999999998E-4</v>
      </c>
      <c r="C166">
        <v>9.1999999999999993</v>
      </c>
      <c r="D166">
        <v>1.3089999999999999</v>
      </c>
      <c r="E166" s="369" t="s">
        <v>918</v>
      </c>
      <c r="F166">
        <v>0</v>
      </c>
      <c r="G166" s="362" t="s">
        <v>919</v>
      </c>
    </row>
    <row r="167" spans="1:7">
      <c r="A167" s="362" t="s">
        <v>326</v>
      </c>
      <c r="B167">
        <v>1E-4</v>
      </c>
      <c r="C167">
        <v>1.3</v>
      </c>
      <c r="D167">
        <v>2.5000000000000001E-2</v>
      </c>
      <c r="E167" s="369" t="s">
        <v>920</v>
      </c>
      <c r="F167">
        <v>0</v>
      </c>
      <c r="G167" s="362" t="s">
        <v>9</v>
      </c>
    </row>
    <row r="168" spans="1:7">
      <c r="A168" s="362" t="s">
        <v>332</v>
      </c>
      <c r="B168">
        <v>4.5199999999999997E-2</v>
      </c>
      <c r="C168">
        <v>449.6</v>
      </c>
      <c r="D168">
        <v>6.3239999999999998</v>
      </c>
      <c r="E168" s="369">
        <v>10292.200000000001</v>
      </c>
      <c r="F168">
        <v>0.09</v>
      </c>
      <c r="G168" s="362">
        <v>15307.4</v>
      </c>
    </row>
    <row r="169" spans="1:7">
      <c r="A169" s="362" t="s">
        <v>327</v>
      </c>
      <c r="B169">
        <v>2.3E-3</v>
      </c>
      <c r="C169">
        <v>22.7</v>
      </c>
      <c r="D169">
        <v>1.4910000000000001</v>
      </c>
      <c r="E169" s="369" t="s">
        <v>921</v>
      </c>
      <c r="F169">
        <v>1E-3</v>
      </c>
      <c r="G169" s="362" t="s">
        <v>922</v>
      </c>
    </row>
    <row r="170" spans="1:7">
      <c r="A170" s="362" t="s">
        <v>457</v>
      </c>
      <c r="B170">
        <v>0</v>
      </c>
      <c r="C170">
        <v>0.1</v>
      </c>
      <c r="D170">
        <v>0.01</v>
      </c>
      <c r="E170" s="369" t="s">
        <v>923</v>
      </c>
      <c r="F170">
        <v>0</v>
      </c>
      <c r="G170" s="362" t="s">
        <v>9</v>
      </c>
    </row>
    <row r="171" spans="1:7">
      <c r="A171" s="362" t="s">
        <v>730</v>
      </c>
      <c r="B171">
        <v>0</v>
      </c>
      <c r="C171">
        <v>0</v>
      </c>
      <c r="D171">
        <v>5.0000000000000001E-3</v>
      </c>
      <c r="E171" s="369" t="s">
        <v>9</v>
      </c>
      <c r="F171">
        <v>0</v>
      </c>
      <c r="G171" s="362" t="s">
        <v>9</v>
      </c>
    </row>
    <row r="172" spans="1:7">
      <c r="A172" s="362" t="s">
        <v>455</v>
      </c>
      <c r="B172">
        <v>0</v>
      </c>
      <c r="C172">
        <v>0.2</v>
      </c>
      <c r="D172">
        <v>3.6999999999999998E-2</v>
      </c>
      <c r="E172" s="369" t="s">
        <v>924</v>
      </c>
      <c r="F172">
        <v>0</v>
      </c>
      <c r="G172" s="362" t="s">
        <v>9</v>
      </c>
    </row>
    <row r="173" spans="1:7">
      <c r="A173" s="362" t="s">
        <v>269</v>
      </c>
      <c r="B173">
        <v>3.2599999999999997E-2</v>
      </c>
      <c r="C173">
        <v>324.5</v>
      </c>
      <c r="D173">
        <v>0.35799999999999998</v>
      </c>
      <c r="E173" s="369">
        <v>8429.5</v>
      </c>
      <c r="F173">
        <v>4.8000000000000001E-2</v>
      </c>
      <c r="G173" s="362">
        <v>8230.7000000000007</v>
      </c>
    </row>
    <row r="174" spans="1:7">
      <c r="A174" s="362" t="s">
        <v>775</v>
      </c>
      <c r="B174">
        <v>0</v>
      </c>
      <c r="C174">
        <v>0.4</v>
      </c>
      <c r="D174">
        <v>2.9000000000000001E-2</v>
      </c>
      <c r="E174" s="369" t="s">
        <v>887</v>
      </c>
      <c r="F174">
        <v>0</v>
      </c>
      <c r="G174" s="362" t="s">
        <v>9</v>
      </c>
    </row>
    <row r="175" spans="1:7">
      <c r="A175" s="362" t="s">
        <v>264</v>
      </c>
      <c r="B175">
        <v>2.3999999999999998E-3</v>
      </c>
      <c r="C175">
        <v>23.6</v>
      </c>
      <c r="D175">
        <v>5.8000000000000003E-2</v>
      </c>
      <c r="E175" s="369" t="s">
        <v>925</v>
      </c>
      <c r="F175">
        <v>3.0000000000000001E-3</v>
      </c>
      <c r="G175" s="362" t="s">
        <v>926</v>
      </c>
    </row>
    <row r="176" spans="1:7">
      <c r="A176" s="362" t="s">
        <v>258</v>
      </c>
      <c r="B176">
        <v>8.9999999999999998E-4</v>
      </c>
      <c r="C176">
        <v>9.4</v>
      </c>
      <c r="D176">
        <v>1.6E-2</v>
      </c>
      <c r="E176" s="369" t="s">
        <v>927</v>
      </c>
      <c r="F176">
        <v>0</v>
      </c>
      <c r="G176" s="362" t="s">
        <v>9</v>
      </c>
    </row>
    <row r="177" spans="1:87">
      <c r="A177" s="362" t="s">
        <v>285</v>
      </c>
      <c r="B177">
        <v>2.2000000000000001E-3</v>
      </c>
      <c r="C177">
        <v>22.3</v>
      </c>
      <c r="D177">
        <v>9.2999999999999999E-2</v>
      </c>
      <c r="E177" s="369" t="s">
        <v>928</v>
      </c>
      <c r="F177">
        <v>2E-3</v>
      </c>
      <c r="G177" s="362" t="s">
        <v>929</v>
      </c>
    </row>
    <row r="178" spans="1:87">
      <c r="A178" s="362" t="s">
        <v>328</v>
      </c>
      <c r="B178">
        <v>2.0000000000000001E-4</v>
      </c>
      <c r="C178">
        <v>2.2999999999999998</v>
      </c>
      <c r="D178">
        <v>8.9999999999999993E-3</v>
      </c>
      <c r="E178" s="369" t="s">
        <v>930</v>
      </c>
      <c r="F178">
        <v>0</v>
      </c>
      <c r="G178" s="362" t="s">
        <v>9</v>
      </c>
    </row>
    <row r="179" spans="1:87">
      <c r="A179" s="362" t="s">
        <v>254</v>
      </c>
      <c r="B179">
        <v>6.4000000000000003E-3</v>
      </c>
      <c r="C179">
        <v>63.3</v>
      </c>
      <c r="D179">
        <v>3.7999999999999999E-2</v>
      </c>
      <c r="E179" s="369" t="s">
        <v>931</v>
      </c>
      <c r="F179">
        <v>0</v>
      </c>
      <c r="G179" s="362" t="s">
        <v>9</v>
      </c>
    </row>
    <row r="180" spans="1:87">
      <c r="A180" s="362" t="s">
        <v>776</v>
      </c>
      <c r="B180">
        <v>0</v>
      </c>
      <c r="C180">
        <v>0.5</v>
      </c>
      <c r="D180">
        <v>0.29399999999999998</v>
      </c>
      <c r="E180" s="369" t="s">
        <v>793</v>
      </c>
      <c r="F180">
        <v>0</v>
      </c>
      <c r="G180" s="362" t="s">
        <v>797</v>
      </c>
    </row>
    <row r="181" spans="1:87">
      <c r="A181" s="362" t="s">
        <v>334</v>
      </c>
      <c r="B181">
        <v>1E-4</v>
      </c>
      <c r="C181">
        <v>1</v>
      </c>
      <c r="D181">
        <v>1.9E-2</v>
      </c>
      <c r="E181" s="369" t="s">
        <v>932</v>
      </c>
      <c r="F181">
        <v>0</v>
      </c>
      <c r="G181" s="362" t="s">
        <v>9</v>
      </c>
    </row>
    <row r="182" spans="1:87">
      <c r="A182" s="362" t="s">
        <v>329</v>
      </c>
      <c r="B182">
        <v>2.9999999999999997E-4</v>
      </c>
      <c r="C182">
        <v>3.1</v>
      </c>
      <c r="D182">
        <v>2.9000000000000001E-2</v>
      </c>
      <c r="E182" s="369" t="s">
        <v>933</v>
      </c>
      <c r="F182">
        <v>0</v>
      </c>
      <c r="G182" s="362" t="s">
        <v>9</v>
      </c>
    </row>
    <row r="183" spans="1:87">
      <c r="A183" s="362" t="s">
        <v>330</v>
      </c>
      <c r="B183">
        <v>5.0000000000000001E-4</v>
      </c>
      <c r="C183">
        <v>5.4</v>
      </c>
      <c r="D183">
        <v>0.1</v>
      </c>
      <c r="E183" s="369" t="s">
        <v>934</v>
      </c>
      <c r="F183">
        <v>0</v>
      </c>
      <c r="G183" s="362" t="s">
        <v>9</v>
      </c>
    </row>
    <row r="184" spans="1:87">
      <c r="A184" s="362" t="s">
        <v>277</v>
      </c>
      <c r="B184">
        <v>8.3000000000000001E-3</v>
      </c>
      <c r="C184">
        <v>83</v>
      </c>
      <c r="D184">
        <v>0.06</v>
      </c>
      <c r="E184" s="369">
        <v>1867.5</v>
      </c>
      <c r="F184">
        <v>8.9999999999999993E-3</v>
      </c>
      <c r="G184" s="362">
        <v>1606.1</v>
      </c>
    </row>
    <row r="185" spans="1:87">
      <c r="A185" s="362" t="s">
        <v>268</v>
      </c>
      <c r="B185">
        <v>5.5999999999999999E-3</v>
      </c>
      <c r="C185">
        <v>55.6</v>
      </c>
      <c r="D185">
        <v>0.105</v>
      </c>
      <c r="E185" s="369">
        <v>1593.1</v>
      </c>
      <c r="F185">
        <v>5.0000000000000001E-3</v>
      </c>
      <c r="G185" s="362" t="s">
        <v>935</v>
      </c>
    </row>
    <row r="186" spans="1:87">
      <c r="A186" s="362" t="s">
        <v>333</v>
      </c>
      <c r="B186">
        <v>2.4E-2</v>
      </c>
      <c r="C186">
        <v>238.3</v>
      </c>
      <c r="D186">
        <v>0.32600000000000001</v>
      </c>
      <c r="E186" s="369">
        <v>4765.1000000000004</v>
      </c>
      <c r="F186">
        <v>1.0999999999999999E-2</v>
      </c>
      <c r="G186" s="362">
        <v>1819.1</v>
      </c>
    </row>
    <row r="187" spans="1:87">
      <c r="A187" s="362" t="s">
        <v>405</v>
      </c>
      <c r="B187">
        <v>2.9999999999999997E-4</v>
      </c>
      <c r="C187">
        <v>3.3</v>
      </c>
      <c r="D187">
        <v>2.1000000000000001E-2</v>
      </c>
      <c r="E187" s="369" t="s">
        <v>936</v>
      </c>
      <c r="F187">
        <v>0</v>
      </c>
      <c r="G187" s="362" t="s">
        <v>9</v>
      </c>
    </row>
    <row r="188" spans="1:87">
      <c r="A188" s="362" t="s">
        <v>331</v>
      </c>
      <c r="B188">
        <v>0.1139</v>
      </c>
      <c r="C188">
        <v>1132.5</v>
      </c>
      <c r="D188">
        <v>0.4</v>
      </c>
      <c r="E188" s="369">
        <v>25482.400000000001</v>
      </c>
      <c r="F188">
        <v>0.17699999999999999</v>
      </c>
      <c r="G188" s="362">
        <v>30164.2</v>
      </c>
    </row>
    <row r="189" spans="1:87" s="364" customFormat="1">
      <c r="A189" s="363" t="s">
        <v>777</v>
      </c>
      <c r="B189" s="364">
        <v>2.23E-2</v>
      </c>
      <c r="C189" s="364">
        <v>221.3</v>
      </c>
      <c r="D189" s="364">
        <v>0.182</v>
      </c>
      <c r="E189" s="368">
        <v>3336</v>
      </c>
      <c r="F189" s="364">
        <v>0.01</v>
      </c>
      <c r="G189" s="363">
        <v>1733.4</v>
      </c>
      <c r="H189" s="370"/>
      <c r="I189" s="370"/>
      <c r="J189" s="370"/>
      <c r="K189" s="370"/>
      <c r="L189" s="370"/>
      <c r="M189" s="370"/>
      <c r="N189" s="370"/>
      <c r="O189" s="370"/>
      <c r="P189" s="370"/>
      <c r="Q189" s="370"/>
      <c r="R189" s="370"/>
      <c r="S189" s="370"/>
      <c r="T189" s="370"/>
      <c r="U189" s="370"/>
      <c r="V189" s="370"/>
      <c r="W189" s="370"/>
      <c r="X189" s="370"/>
      <c r="Y189" s="370"/>
      <c r="Z189" s="370"/>
      <c r="AA189" s="370"/>
      <c r="AB189" s="370"/>
      <c r="AC189" s="370"/>
      <c r="AD189" s="370"/>
      <c r="AE189" s="370"/>
      <c r="AF189" s="370"/>
      <c r="AG189" s="370"/>
      <c r="AH189" s="370"/>
      <c r="AI189" s="370"/>
      <c r="AJ189" s="370"/>
      <c r="AK189" s="370"/>
      <c r="AL189" s="370"/>
      <c r="AM189" s="370"/>
      <c r="AN189" s="370"/>
      <c r="AO189" s="370"/>
      <c r="AP189" s="370"/>
      <c r="AQ189" s="370"/>
      <c r="AR189" s="370"/>
      <c r="AS189" s="370"/>
      <c r="AT189" s="370"/>
      <c r="AU189" s="370"/>
      <c r="AV189" s="370"/>
      <c r="AW189" s="370"/>
      <c r="AX189" s="370"/>
      <c r="AY189" s="370"/>
      <c r="AZ189" s="370"/>
      <c r="BA189" s="370"/>
      <c r="BB189" s="370"/>
      <c r="BC189" s="370"/>
      <c r="BD189" s="370"/>
      <c r="BE189" s="370"/>
      <c r="BF189" s="370"/>
      <c r="BG189" s="370"/>
      <c r="BH189" s="370"/>
      <c r="BI189" s="370"/>
      <c r="BJ189" s="370"/>
      <c r="BK189" s="370"/>
      <c r="BL189" s="370"/>
      <c r="BM189" s="370"/>
      <c r="BN189" s="370"/>
      <c r="BO189" s="370"/>
      <c r="BP189" s="370"/>
      <c r="BQ189" s="370"/>
      <c r="BR189" s="370"/>
      <c r="BS189" s="370"/>
      <c r="BT189" s="370"/>
      <c r="BU189" s="370"/>
      <c r="BV189" s="370"/>
      <c r="BW189" s="370"/>
      <c r="BX189" s="370"/>
      <c r="BY189" s="370"/>
      <c r="BZ189" s="370"/>
      <c r="CA189" s="370"/>
      <c r="CB189" s="370"/>
      <c r="CC189" s="370"/>
      <c r="CD189" s="370"/>
      <c r="CE189" s="370"/>
      <c r="CF189" s="370"/>
      <c r="CG189" s="370"/>
      <c r="CH189" s="370"/>
      <c r="CI189" s="370"/>
    </row>
    <row r="190" spans="1:87">
      <c r="A190" s="362" t="s">
        <v>288</v>
      </c>
      <c r="B190">
        <v>1.6999999999999999E-3</v>
      </c>
      <c r="C190">
        <v>17.100000000000001</v>
      </c>
      <c r="D190">
        <v>3.7999999999999999E-2</v>
      </c>
      <c r="E190" s="369" t="s">
        <v>937</v>
      </c>
      <c r="F190">
        <v>0</v>
      </c>
      <c r="G190" s="362" t="s">
        <v>9</v>
      </c>
    </row>
    <row r="191" spans="1:87">
      <c r="A191" s="362" t="s">
        <v>523</v>
      </c>
      <c r="B191">
        <v>2.0000000000000001E-4</v>
      </c>
      <c r="C191">
        <v>1.9</v>
      </c>
      <c r="D191">
        <v>4.5999999999999999E-2</v>
      </c>
      <c r="E191" s="369" t="s">
        <v>796</v>
      </c>
      <c r="F191">
        <v>0</v>
      </c>
      <c r="G191" s="362" t="s">
        <v>9</v>
      </c>
    </row>
    <row r="192" spans="1:87">
      <c r="A192" s="362" t="s">
        <v>270</v>
      </c>
      <c r="B192">
        <v>2.2000000000000001E-3</v>
      </c>
      <c r="C192">
        <v>21.7</v>
      </c>
      <c r="D192">
        <v>1.2E-2</v>
      </c>
      <c r="E192" s="369" t="s">
        <v>938</v>
      </c>
      <c r="F192">
        <v>0</v>
      </c>
      <c r="G192" s="362" t="s">
        <v>9</v>
      </c>
    </row>
    <row r="193" spans="1:7">
      <c r="A193" s="362" t="s">
        <v>512</v>
      </c>
      <c r="B193">
        <v>1.1000000000000001E-3</v>
      </c>
      <c r="C193">
        <v>10.8</v>
      </c>
      <c r="D193">
        <v>3.9E-2</v>
      </c>
      <c r="E193" s="369" t="s">
        <v>939</v>
      </c>
      <c r="F193">
        <v>0</v>
      </c>
      <c r="G193" s="362" t="s">
        <v>9</v>
      </c>
    </row>
    <row r="194" spans="1:7">
      <c r="A194" s="362" t="s">
        <v>275</v>
      </c>
      <c r="B194">
        <v>1.6999999999999999E-3</v>
      </c>
      <c r="C194">
        <v>17.3</v>
      </c>
      <c r="D194">
        <v>5.2999999999999999E-2</v>
      </c>
      <c r="E194" s="369" t="s">
        <v>940</v>
      </c>
      <c r="F194">
        <v>0</v>
      </c>
      <c r="G194" s="362" t="s">
        <v>9</v>
      </c>
    </row>
    <row r="195" spans="1:7">
      <c r="A195" s="362" t="s">
        <v>778</v>
      </c>
      <c r="B195">
        <v>5.9999999999999995E-4</v>
      </c>
      <c r="C195">
        <v>5.7</v>
      </c>
      <c r="D195">
        <v>8.8999999999999996E-2</v>
      </c>
      <c r="E195" s="369" t="s">
        <v>910</v>
      </c>
      <c r="F195">
        <v>0</v>
      </c>
      <c r="G195" s="362" t="s">
        <v>9</v>
      </c>
    </row>
    <row r="196" spans="1:7">
      <c r="A196" s="362" t="s">
        <v>593</v>
      </c>
      <c r="B196">
        <v>0</v>
      </c>
      <c r="C196">
        <v>0.2</v>
      </c>
      <c r="D196">
        <v>2E-3</v>
      </c>
      <c r="E196" s="369" t="s">
        <v>807</v>
      </c>
      <c r="F196">
        <v>0</v>
      </c>
      <c r="G196" s="362" t="s">
        <v>9</v>
      </c>
    </row>
    <row r="197" spans="1:7">
      <c r="A197" s="362" t="s">
        <v>779</v>
      </c>
      <c r="B197">
        <v>6.9999999999999999E-4</v>
      </c>
      <c r="C197">
        <v>7.2</v>
      </c>
      <c r="D197">
        <v>8.1000000000000003E-2</v>
      </c>
      <c r="E197" s="369" t="s">
        <v>941</v>
      </c>
      <c r="F197">
        <v>0</v>
      </c>
      <c r="G197" s="362" t="s">
        <v>9</v>
      </c>
    </row>
    <row r="198" spans="1:7">
      <c r="A198" s="362" t="s">
        <v>502</v>
      </c>
      <c r="B198">
        <v>5.9999999999999995E-4</v>
      </c>
      <c r="C198">
        <v>6.3</v>
      </c>
      <c r="D198">
        <v>5.8000000000000003E-2</v>
      </c>
      <c r="E198" s="369" t="s">
        <v>942</v>
      </c>
      <c r="F198">
        <v>0</v>
      </c>
      <c r="G198" s="362" t="s">
        <v>9</v>
      </c>
    </row>
    <row r="199" spans="1:7">
      <c r="A199" s="362" t="s">
        <v>780</v>
      </c>
      <c r="B199">
        <v>2.9999999999999997E-4</v>
      </c>
      <c r="C199">
        <v>2.6</v>
      </c>
      <c r="D199">
        <v>9.7000000000000003E-2</v>
      </c>
      <c r="E199" s="369" t="s">
        <v>943</v>
      </c>
      <c r="F199">
        <v>0</v>
      </c>
      <c r="G199" s="362" t="s">
        <v>9</v>
      </c>
    </row>
    <row r="200" spans="1:7">
      <c r="A200" s="362" t="s">
        <v>489</v>
      </c>
      <c r="B200">
        <v>5.0000000000000001E-4</v>
      </c>
      <c r="C200">
        <v>5.3</v>
      </c>
      <c r="D200">
        <v>6.9000000000000006E-2</v>
      </c>
      <c r="E200" s="369" t="s">
        <v>944</v>
      </c>
      <c r="F200">
        <v>0</v>
      </c>
      <c r="G200" s="362" t="s">
        <v>9</v>
      </c>
    </row>
    <row r="201" spans="1:7">
      <c r="A201" s="362" t="s">
        <v>484</v>
      </c>
      <c r="B201">
        <v>2.0000000000000001E-4</v>
      </c>
      <c r="C201">
        <v>2.2999999999999998</v>
      </c>
      <c r="D201">
        <v>9.0999999999999998E-2</v>
      </c>
      <c r="E201" s="369" t="s">
        <v>945</v>
      </c>
      <c r="F201">
        <v>0</v>
      </c>
      <c r="G201" s="362" t="s">
        <v>9</v>
      </c>
    </row>
    <row r="202" spans="1:7">
      <c r="A202" s="362" t="s">
        <v>272</v>
      </c>
      <c r="B202">
        <v>4.4000000000000003E-3</v>
      </c>
      <c r="C202">
        <v>43.7</v>
      </c>
      <c r="D202">
        <v>3.4000000000000002E-2</v>
      </c>
      <c r="E202" s="369" t="s">
        <v>946</v>
      </c>
      <c r="F202">
        <v>0</v>
      </c>
      <c r="G202" s="362" t="s">
        <v>9</v>
      </c>
    </row>
    <row r="203" spans="1:7">
      <c r="A203" s="362" t="s">
        <v>447</v>
      </c>
      <c r="B203">
        <v>2.9999999999999997E-4</v>
      </c>
      <c r="C203">
        <v>2.5</v>
      </c>
      <c r="D203">
        <v>0.19800000000000001</v>
      </c>
      <c r="E203" s="369" t="s">
        <v>947</v>
      </c>
      <c r="F203">
        <v>0</v>
      </c>
      <c r="G203" s="362" t="s">
        <v>9</v>
      </c>
    </row>
    <row r="204" spans="1:7">
      <c r="A204" s="362" t="s">
        <v>441</v>
      </c>
      <c r="B204">
        <v>4.4000000000000003E-3</v>
      </c>
      <c r="C204">
        <v>43.9</v>
      </c>
      <c r="D204">
        <v>0.65700000000000003</v>
      </c>
      <c r="E204" s="369" t="s">
        <v>948</v>
      </c>
      <c r="F204">
        <v>0.01</v>
      </c>
      <c r="G204" s="362">
        <v>1733.4</v>
      </c>
    </row>
    <row r="205" spans="1:7">
      <c r="A205" s="362" t="s">
        <v>439</v>
      </c>
      <c r="B205">
        <v>1E-4</v>
      </c>
      <c r="C205">
        <v>1.1000000000000001</v>
      </c>
      <c r="D205">
        <v>2.9000000000000001E-2</v>
      </c>
      <c r="E205" s="369" t="s">
        <v>949</v>
      </c>
      <c r="F205">
        <v>0</v>
      </c>
      <c r="G205" s="362" t="s">
        <v>9</v>
      </c>
    </row>
    <row r="206" spans="1:7">
      <c r="A206" s="362" t="s">
        <v>438</v>
      </c>
      <c r="B206">
        <v>6.9999999999999999E-4</v>
      </c>
      <c r="C206">
        <v>7.4</v>
      </c>
      <c r="D206">
        <v>3.2000000000000001E-2</v>
      </c>
      <c r="E206" s="369" t="s">
        <v>950</v>
      </c>
      <c r="F206">
        <v>0</v>
      </c>
      <c r="G206" s="362" t="s">
        <v>9</v>
      </c>
    </row>
    <row r="207" spans="1:7">
      <c r="A207" s="362" t="s">
        <v>404</v>
      </c>
      <c r="B207">
        <v>5.9999999999999995E-4</v>
      </c>
      <c r="C207">
        <v>6.4</v>
      </c>
      <c r="D207">
        <v>0.105</v>
      </c>
      <c r="E207" s="369" t="s">
        <v>951</v>
      </c>
      <c r="F207">
        <v>0</v>
      </c>
      <c r="G207" s="362" t="s">
        <v>9</v>
      </c>
    </row>
    <row r="208" spans="1:7">
      <c r="A208" s="362" t="s">
        <v>290</v>
      </c>
      <c r="B208">
        <v>1.8E-3</v>
      </c>
      <c r="C208">
        <v>18</v>
      </c>
      <c r="D208">
        <v>8.4000000000000005E-2</v>
      </c>
      <c r="E208" s="369" t="s">
        <v>952</v>
      </c>
      <c r="F208">
        <v>0</v>
      </c>
      <c r="G208" s="362" t="s">
        <v>9</v>
      </c>
    </row>
    <row r="209" spans="1:87" s="364" customFormat="1">
      <c r="A209" s="363" t="s">
        <v>781</v>
      </c>
      <c r="B209" s="364">
        <v>0.21</v>
      </c>
      <c r="C209" s="364">
        <v>2087.9</v>
      </c>
      <c r="D209" s="364">
        <v>8.8999999999999996E-2</v>
      </c>
      <c r="E209" s="368">
        <v>38405.199999999997</v>
      </c>
      <c r="F209" s="364">
        <v>0.121</v>
      </c>
      <c r="G209" s="363">
        <v>20649.5</v>
      </c>
      <c r="H209" s="370"/>
      <c r="I209" s="370"/>
      <c r="J209" s="370"/>
      <c r="K209" s="370"/>
      <c r="L209" s="370"/>
      <c r="M209" s="370"/>
      <c r="N209" s="370"/>
      <c r="O209" s="370"/>
      <c r="P209" s="370"/>
      <c r="Q209" s="370"/>
      <c r="R209" s="370"/>
      <c r="S209" s="370"/>
      <c r="T209" s="370"/>
      <c r="U209" s="370"/>
      <c r="V209" s="370"/>
      <c r="W209" s="370"/>
      <c r="X209" s="370"/>
      <c r="Y209" s="370"/>
      <c r="Z209" s="370"/>
      <c r="AA209" s="370"/>
      <c r="AB209" s="370"/>
      <c r="AC209" s="370"/>
      <c r="AD209" s="370"/>
      <c r="AE209" s="370"/>
      <c r="AF209" s="370"/>
      <c r="AG209" s="370"/>
      <c r="AH209" s="370"/>
      <c r="AI209" s="370"/>
      <c r="AJ209" s="370"/>
      <c r="AK209" s="370"/>
      <c r="AL209" s="370"/>
      <c r="AM209" s="370"/>
      <c r="AN209" s="370"/>
      <c r="AO209" s="370"/>
      <c r="AP209" s="370"/>
      <c r="AQ209" s="370"/>
      <c r="AR209" s="370"/>
      <c r="AS209" s="370"/>
      <c r="AT209" s="370"/>
      <c r="AU209" s="370"/>
      <c r="AV209" s="370"/>
      <c r="AW209" s="370"/>
      <c r="AX209" s="370"/>
      <c r="AY209" s="370"/>
      <c r="AZ209" s="370"/>
      <c r="BA209" s="370"/>
      <c r="BB209" s="370"/>
      <c r="BC209" s="370"/>
      <c r="BD209" s="370"/>
      <c r="BE209" s="370"/>
      <c r="BF209" s="370"/>
      <c r="BG209" s="370"/>
      <c r="BH209" s="370"/>
      <c r="BI209" s="370"/>
      <c r="BJ209" s="370"/>
      <c r="BK209" s="370"/>
      <c r="BL209" s="370"/>
      <c r="BM209" s="370"/>
      <c r="BN209" s="370"/>
      <c r="BO209" s="370"/>
      <c r="BP209" s="370"/>
      <c r="BQ209" s="370"/>
      <c r="BR209" s="370"/>
      <c r="BS209" s="370"/>
      <c r="BT209" s="370"/>
      <c r="BU209" s="370"/>
      <c r="BV209" s="370"/>
      <c r="BW209" s="370"/>
      <c r="BX209" s="370"/>
      <c r="BY209" s="370"/>
      <c r="BZ209" s="370"/>
      <c r="CA209" s="370"/>
      <c r="CB209" s="370"/>
      <c r="CC209" s="370"/>
      <c r="CD209" s="370"/>
      <c r="CE209" s="370"/>
      <c r="CF209" s="370"/>
      <c r="CG209" s="370"/>
      <c r="CH209" s="370"/>
      <c r="CI209" s="370"/>
    </row>
    <row r="210" spans="1:87">
      <c r="A210" s="362" t="s">
        <v>253</v>
      </c>
      <c r="B210">
        <v>1.11E-2</v>
      </c>
      <c r="C210">
        <v>110.7</v>
      </c>
      <c r="D210">
        <v>6.4000000000000001E-2</v>
      </c>
      <c r="E210" s="369">
        <v>1826</v>
      </c>
      <c r="F210">
        <v>4.0000000000000001E-3</v>
      </c>
      <c r="G210" s="362" t="s">
        <v>953</v>
      </c>
    </row>
    <row r="211" spans="1:87">
      <c r="A211" s="362" t="s">
        <v>731</v>
      </c>
      <c r="B211">
        <v>0</v>
      </c>
      <c r="C211">
        <v>0.1</v>
      </c>
      <c r="D211">
        <v>2.1999999999999999E-2</v>
      </c>
      <c r="E211" s="369" t="s">
        <v>798</v>
      </c>
      <c r="F211">
        <v>0</v>
      </c>
      <c r="G211" s="362" t="s">
        <v>954</v>
      </c>
    </row>
    <row r="212" spans="1:87">
      <c r="A212" s="362" t="s">
        <v>782</v>
      </c>
      <c r="B212">
        <v>0.19889999999999999</v>
      </c>
      <c r="C212">
        <v>1977.2</v>
      </c>
      <c r="D212">
        <v>9.1999999999999998E-2</v>
      </c>
      <c r="E212" s="369">
        <v>36578.1</v>
      </c>
      <c r="F212">
        <v>0.11700000000000001</v>
      </c>
      <c r="G212" s="362">
        <v>19900.5</v>
      </c>
    </row>
    <row r="213" spans="1:87" s="364" customFormat="1">
      <c r="A213" s="363" t="s">
        <v>732</v>
      </c>
      <c r="B213" s="364">
        <v>1.17E-2</v>
      </c>
      <c r="C213" s="364">
        <v>116.1</v>
      </c>
      <c r="D213" s="364">
        <v>7.2729999999999997</v>
      </c>
      <c r="E213" s="368">
        <v>2236.1999999999998</v>
      </c>
      <c r="F213" s="364">
        <v>7.0000000000000001E-3</v>
      </c>
      <c r="G213" s="363">
        <v>1199.3</v>
      </c>
      <c r="H213" s="370"/>
      <c r="I213" s="370"/>
      <c r="J213" s="370"/>
      <c r="K213" s="370"/>
      <c r="L213" s="370"/>
      <c r="M213" s="370"/>
      <c r="N213" s="370"/>
      <c r="O213" s="370"/>
      <c r="P213" s="370"/>
      <c r="Q213" s="370"/>
      <c r="R213" s="370"/>
      <c r="S213" s="370"/>
      <c r="T213" s="370"/>
      <c r="U213" s="370"/>
      <c r="V213" s="370"/>
      <c r="W213" s="370"/>
      <c r="X213" s="370"/>
      <c r="Y213" s="370"/>
      <c r="Z213" s="370"/>
      <c r="AA213" s="370"/>
      <c r="AB213" s="370"/>
      <c r="AC213" s="370"/>
      <c r="AD213" s="370"/>
      <c r="AE213" s="370"/>
      <c r="AF213" s="370"/>
      <c r="AG213" s="370"/>
      <c r="AH213" s="370"/>
      <c r="AI213" s="370"/>
      <c r="AJ213" s="370"/>
      <c r="AK213" s="370"/>
      <c r="AL213" s="370"/>
      <c r="AM213" s="370"/>
      <c r="AN213" s="370"/>
      <c r="AO213" s="370"/>
      <c r="AP213" s="370"/>
      <c r="AQ213" s="370"/>
      <c r="AR213" s="370"/>
      <c r="AS213" s="370"/>
      <c r="AT213" s="370"/>
      <c r="AU213" s="370"/>
      <c r="AV213" s="370"/>
      <c r="AW213" s="370"/>
      <c r="AX213" s="370"/>
      <c r="AY213" s="370"/>
      <c r="AZ213" s="370"/>
      <c r="BA213" s="370"/>
      <c r="BB213" s="370"/>
      <c r="BC213" s="370"/>
      <c r="BD213" s="370"/>
      <c r="BE213" s="370"/>
      <c r="BF213" s="370"/>
      <c r="BG213" s="370"/>
      <c r="BH213" s="370"/>
      <c r="BI213" s="370"/>
      <c r="BJ213" s="370"/>
      <c r="BK213" s="370"/>
      <c r="BL213" s="370"/>
      <c r="BM213" s="370"/>
      <c r="BN213" s="370"/>
      <c r="BO213" s="370"/>
      <c r="BP213" s="370"/>
      <c r="BQ213" s="370"/>
      <c r="BR213" s="370"/>
      <c r="BS213" s="370"/>
      <c r="BT213" s="370"/>
      <c r="BU213" s="370"/>
      <c r="BV213" s="370"/>
      <c r="BW213" s="370"/>
      <c r="BX213" s="370"/>
      <c r="BY213" s="370"/>
      <c r="BZ213" s="370"/>
      <c r="CA213" s="370"/>
      <c r="CB213" s="370"/>
      <c r="CC213" s="370"/>
      <c r="CD213" s="370"/>
      <c r="CE213" s="370"/>
      <c r="CF213" s="370"/>
      <c r="CG213" s="370"/>
      <c r="CH213" s="370"/>
      <c r="CI213" s="370"/>
    </row>
    <row r="214" spans="1:87">
      <c r="A214" s="362" t="s">
        <v>271</v>
      </c>
      <c r="B214">
        <v>8.0999999999999996E-3</v>
      </c>
      <c r="C214">
        <v>80.900000000000006</v>
      </c>
      <c r="D214">
        <v>5.8000000000000003E-2</v>
      </c>
      <c r="E214" s="369">
        <v>1820</v>
      </c>
      <c r="F214">
        <v>1E-3</v>
      </c>
      <c r="G214" s="362" t="s">
        <v>955</v>
      </c>
    </row>
    <row r="215" spans="1:87">
      <c r="A215" s="362" t="s">
        <v>495</v>
      </c>
      <c r="B215">
        <v>0</v>
      </c>
      <c r="C215">
        <v>0.1</v>
      </c>
      <c r="D215">
        <v>1.2E-2</v>
      </c>
      <c r="E215" s="369" t="s">
        <v>904</v>
      </c>
      <c r="F215">
        <v>0</v>
      </c>
      <c r="G215" s="362" t="s">
        <v>9</v>
      </c>
    </row>
    <row r="216" spans="1:87">
      <c r="A216" s="362" t="s">
        <v>783</v>
      </c>
      <c r="B216">
        <v>1E-4</v>
      </c>
      <c r="C216">
        <v>0.6</v>
      </c>
      <c r="D216">
        <v>9.0999999999999998E-2</v>
      </c>
      <c r="E216" s="369" t="s">
        <v>956</v>
      </c>
      <c r="F216">
        <v>0</v>
      </c>
      <c r="G216" s="362" t="s">
        <v>957</v>
      </c>
    </row>
    <row r="217" spans="1:87">
      <c r="A217" s="362" t="s">
        <v>733</v>
      </c>
      <c r="B217">
        <v>0</v>
      </c>
      <c r="C217">
        <v>0</v>
      </c>
      <c r="D217">
        <v>0</v>
      </c>
      <c r="E217" s="369" t="s">
        <v>862</v>
      </c>
      <c r="F217">
        <v>0</v>
      </c>
      <c r="G217" s="362" t="s">
        <v>9</v>
      </c>
    </row>
    <row r="218" spans="1:87">
      <c r="A218" s="362" t="s">
        <v>476</v>
      </c>
      <c r="B218">
        <v>0</v>
      </c>
      <c r="C218">
        <v>0</v>
      </c>
      <c r="D218">
        <v>5.1999999999999998E-2</v>
      </c>
      <c r="E218" s="369" t="s">
        <v>830</v>
      </c>
      <c r="F218">
        <v>0</v>
      </c>
      <c r="G218" s="362" t="s">
        <v>9</v>
      </c>
    </row>
    <row r="219" spans="1:87">
      <c r="A219" s="362" t="s">
        <v>784</v>
      </c>
      <c r="B219">
        <v>1.2999999999999999E-3</v>
      </c>
      <c r="C219">
        <v>12.5</v>
      </c>
      <c r="D219">
        <v>52.328000000000003</v>
      </c>
      <c r="E219" s="369" t="s">
        <v>958</v>
      </c>
      <c r="F219">
        <v>4.0000000000000001E-3</v>
      </c>
      <c r="G219" s="362" t="s">
        <v>959</v>
      </c>
    </row>
    <row r="220" spans="1:87">
      <c r="A220" s="362" t="s">
        <v>734</v>
      </c>
      <c r="B220">
        <v>0</v>
      </c>
      <c r="C220">
        <v>0</v>
      </c>
      <c r="D220">
        <v>6.7000000000000004E-2</v>
      </c>
      <c r="E220" s="369" t="s">
        <v>816</v>
      </c>
      <c r="F220">
        <v>0</v>
      </c>
      <c r="G220" s="362" t="s">
        <v>834</v>
      </c>
    </row>
    <row r="221" spans="1:87">
      <c r="A221" s="362" t="s">
        <v>450</v>
      </c>
      <c r="B221">
        <v>0</v>
      </c>
      <c r="C221">
        <v>0</v>
      </c>
      <c r="D221">
        <v>0.22800000000000001</v>
      </c>
      <c r="E221" s="369" t="s">
        <v>800</v>
      </c>
      <c r="F221">
        <v>0</v>
      </c>
      <c r="G221" s="362" t="s">
        <v>923</v>
      </c>
    </row>
    <row r="222" spans="1:87">
      <c r="A222" s="362" t="s">
        <v>785</v>
      </c>
      <c r="B222">
        <v>1E-4</v>
      </c>
      <c r="C222">
        <v>0.7</v>
      </c>
      <c r="D222">
        <v>6.5000000000000002E-2</v>
      </c>
      <c r="E222" s="369" t="s">
        <v>960</v>
      </c>
      <c r="F222">
        <v>0</v>
      </c>
      <c r="G222" s="362" t="s">
        <v>961</v>
      </c>
    </row>
    <row r="223" spans="1:87">
      <c r="A223" s="362" t="s">
        <v>786</v>
      </c>
      <c r="B223">
        <v>1.1000000000000001E-3</v>
      </c>
      <c r="C223">
        <v>10.5</v>
      </c>
      <c r="D223">
        <v>0.05</v>
      </c>
      <c r="E223" s="369" t="s">
        <v>962</v>
      </c>
      <c r="F223">
        <v>0</v>
      </c>
      <c r="G223" s="362" t="s">
        <v>963</v>
      </c>
    </row>
    <row r="224" spans="1:87">
      <c r="A224" s="362" t="s">
        <v>442</v>
      </c>
      <c r="B224">
        <v>0</v>
      </c>
      <c r="C224">
        <v>0</v>
      </c>
      <c r="D224">
        <v>1E-3</v>
      </c>
      <c r="E224" s="369" t="s">
        <v>862</v>
      </c>
      <c r="F224">
        <v>0</v>
      </c>
      <c r="G224" s="362" t="s">
        <v>9</v>
      </c>
    </row>
    <row r="225" spans="1:7">
      <c r="A225" s="362" t="s">
        <v>787</v>
      </c>
      <c r="B225">
        <v>0</v>
      </c>
      <c r="C225">
        <v>0.1</v>
      </c>
      <c r="D225">
        <v>4.0000000000000001E-3</v>
      </c>
      <c r="E225" s="369" t="s">
        <v>964</v>
      </c>
      <c r="F225">
        <v>0</v>
      </c>
      <c r="G225" s="362" t="s">
        <v>9</v>
      </c>
    </row>
    <row r="226" spans="1:7">
      <c r="A226" s="362" t="s">
        <v>430</v>
      </c>
      <c r="B226">
        <v>1E-3</v>
      </c>
      <c r="C226">
        <v>10.3</v>
      </c>
      <c r="D226">
        <v>12.06</v>
      </c>
      <c r="E226" s="369" t="s">
        <v>965</v>
      </c>
      <c r="F226">
        <v>1E-3</v>
      </c>
      <c r="G226" s="362" t="s">
        <v>966</v>
      </c>
    </row>
    <row r="227" spans="1:7">
      <c r="A227" s="362" t="s">
        <v>788</v>
      </c>
      <c r="B227">
        <v>0</v>
      </c>
      <c r="C227">
        <v>0.1</v>
      </c>
      <c r="D227">
        <v>4.7E-2</v>
      </c>
      <c r="E227" s="369" t="s">
        <v>798</v>
      </c>
      <c r="F227">
        <v>0</v>
      </c>
      <c r="G227" s="362" t="s">
        <v>9</v>
      </c>
    </row>
    <row r="228" spans="1:7">
      <c r="A228" s="362" t="s">
        <v>411</v>
      </c>
      <c r="B228">
        <v>0</v>
      </c>
      <c r="C228">
        <v>0</v>
      </c>
      <c r="D228">
        <v>1.4E-2</v>
      </c>
      <c r="E228" s="369" t="s">
        <v>830</v>
      </c>
      <c r="F228">
        <v>0</v>
      </c>
      <c r="G228" s="362" t="s">
        <v>9</v>
      </c>
    </row>
    <row r="229" spans="1:7">
      <c r="A229" s="362" t="s">
        <v>407</v>
      </c>
      <c r="B229">
        <v>0</v>
      </c>
      <c r="C229">
        <v>0</v>
      </c>
      <c r="D229">
        <v>2E-3</v>
      </c>
      <c r="E229" s="369" t="s">
        <v>862</v>
      </c>
      <c r="F229">
        <v>0</v>
      </c>
      <c r="G229" s="362" t="s">
        <v>9</v>
      </c>
    </row>
    <row r="230" spans="1:7">
      <c r="A230" s="362" t="s">
        <v>402</v>
      </c>
      <c r="B230">
        <v>0</v>
      </c>
      <c r="C230">
        <v>0.4</v>
      </c>
      <c r="D230">
        <v>0.378</v>
      </c>
      <c r="E230" s="369" t="s">
        <v>967</v>
      </c>
      <c r="F230">
        <v>0</v>
      </c>
      <c r="G230" s="362" t="s">
        <v>9</v>
      </c>
    </row>
  </sheetData>
  <mergeCells count="1">
    <mergeCell ref="A4:C4"/>
  </mergeCells>
  <hyperlinks>
    <hyperlink ref="B2" r:id="rId1" xr:uid="{999EEDE7-13B3-44C6-A3B0-FA1983C1B758}"/>
  </hyperlinks>
  <pageMargins left="0.7" right="0.7" top="0.75" bottom="0.75" header="0.3" footer="0.3"/>
  <pageSetup paperSize="9" orientation="portrait"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34B0-7D56-4933-B9F3-A51DA2375273}">
  <dimension ref="A1:S152"/>
  <sheetViews>
    <sheetView topLeftCell="A40" zoomScale="85" zoomScaleNormal="85" workbookViewId="0">
      <selection activeCell="A52" sqref="A52"/>
    </sheetView>
  </sheetViews>
  <sheetFormatPr baseColWidth="10" defaultRowHeight="14.5"/>
  <cols>
    <col min="1" max="19" width="16.54296875" customWidth="1"/>
  </cols>
  <sheetData>
    <row r="1" spans="1:19" ht="21">
      <c r="A1" s="189" t="s">
        <v>677</v>
      </c>
    </row>
    <row r="2" spans="1:19">
      <c r="A2" t="s">
        <v>629</v>
      </c>
      <c r="B2" s="199" t="s">
        <v>694</v>
      </c>
    </row>
    <row r="4" spans="1:19" ht="15" thickBot="1">
      <c r="A4" s="9" t="s">
        <v>682</v>
      </c>
    </row>
    <row r="5" spans="1:19" ht="15" thickBot="1">
      <c r="A5" s="279" t="s">
        <v>679</v>
      </c>
      <c r="B5" s="277">
        <v>2001</v>
      </c>
      <c r="C5" s="277">
        <v>2002</v>
      </c>
      <c r="D5" s="277">
        <v>2003</v>
      </c>
      <c r="E5" s="277">
        <v>2004</v>
      </c>
      <c r="F5" s="277">
        <v>2005</v>
      </c>
      <c r="G5" s="277">
        <v>2006</v>
      </c>
      <c r="H5" s="277">
        <v>2007</v>
      </c>
      <c r="I5" s="277">
        <v>2008</v>
      </c>
      <c r="J5" s="277">
        <v>2009</v>
      </c>
      <c r="K5" s="277">
        <v>2010</v>
      </c>
      <c r="L5" s="277">
        <v>2011</v>
      </c>
      <c r="M5" s="277">
        <v>2012</v>
      </c>
      <c r="N5" s="277">
        <v>2013</v>
      </c>
      <c r="O5" s="277">
        <v>2014</v>
      </c>
      <c r="P5" s="277">
        <v>2015</v>
      </c>
      <c r="Q5" s="277">
        <v>2016</v>
      </c>
      <c r="R5" s="277">
        <v>2017</v>
      </c>
      <c r="S5" s="278">
        <v>2018</v>
      </c>
    </row>
    <row r="6" spans="1:19">
      <c r="A6" s="280" t="s">
        <v>702</v>
      </c>
      <c r="B6" s="275">
        <v>1416.2</v>
      </c>
      <c r="C6" s="275">
        <v>1275.4000000000001</v>
      </c>
      <c r="D6" s="275">
        <v>1421.9</v>
      </c>
      <c r="E6" s="275">
        <v>1571.3</v>
      </c>
      <c r="F6" s="275">
        <v>1554.4</v>
      </c>
      <c r="G6" s="275">
        <v>1488.1</v>
      </c>
      <c r="H6" s="275">
        <v>1916.9</v>
      </c>
      <c r="I6" s="275">
        <v>1262.4000000000001</v>
      </c>
      <c r="J6" s="275">
        <v>1380.2</v>
      </c>
      <c r="K6" s="275">
        <v>1034.9000000000001</v>
      </c>
      <c r="L6" s="275">
        <v>1205.8</v>
      </c>
      <c r="M6" s="275">
        <v>1545.3</v>
      </c>
      <c r="N6" s="275">
        <v>1568.3</v>
      </c>
      <c r="O6" s="275">
        <v>1740</v>
      </c>
      <c r="P6" s="275">
        <v>1638</v>
      </c>
      <c r="Q6" s="275">
        <v>1602.9</v>
      </c>
      <c r="R6" s="275">
        <v>2393.5</v>
      </c>
      <c r="S6" s="276">
        <v>2317.4</v>
      </c>
    </row>
    <row r="7" spans="1:19">
      <c r="A7" s="281" t="s">
        <v>703</v>
      </c>
      <c r="B7" s="269">
        <v>1234.9000000000001</v>
      </c>
      <c r="C7" s="269">
        <v>1113.9000000000001</v>
      </c>
      <c r="D7" s="269">
        <v>1238.7</v>
      </c>
      <c r="E7" s="269">
        <v>1383.5</v>
      </c>
      <c r="F7" s="269">
        <v>1329.6</v>
      </c>
      <c r="G7" s="269">
        <v>1253.0999999999999</v>
      </c>
      <c r="H7" s="269">
        <v>1608.6</v>
      </c>
      <c r="I7" s="269">
        <v>1084.9000000000001</v>
      </c>
      <c r="J7" s="269">
        <v>1205.5</v>
      </c>
      <c r="K7" s="269">
        <v>898</v>
      </c>
      <c r="L7" s="269">
        <v>1057.5</v>
      </c>
      <c r="M7" s="269">
        <v>1368.2</v>
      </c>
      <c r="N7" s="269">
        <v>1390.4</v>
      </c>
      <c r="O7" s="269">
        <v>1500.6</v>
      </c>
      <c r="P7" s="269">
        <v>1401.9</v>
      </c>
      <c r="Q7" s="269">
        <v>1372.8</v>
      </c>
      <c r="R7" s="269">
        <v>2044.5</v>
      </c>
      <c r="S7" s="272">
        <v>1957.5</v>
      </c>
    </row>
    <row r="8" spans="1:19">
      <c r="A8" s="280" t="s">
        <v>704</v>
      </c>
      <c r="B8" s="270">
        <v>2683.1</v>
      </c>
      <c r="C8" s="270">
        <v>2665.1</v>
      </c>
      <c r="D8" s="270">
        <v>2855</v>
      </c>
      <c r="E8" s="270">
        <v>3190.5</v>
      </c>
      <c r="F8" s="270">
        <v>3427.3</v>
      </c>
      <c r="G8" s="270">
        <v>3389.5</v>
      </c>
      <c r="H8" s="270">
        <v>4444.3999999999996</v>
      </c>
      <c r="I8" s="270">
        <v>3560.2</v>
      </c>
      <c r="J8" s="270">
        <v>3646.4</v>
      </c>
      <c r="K8" s="270">
        <v>3110.1</v>
      </c>
      <c r="L8" s="270">
        <v>3204.4</v>
      </c>
      <c r="M8" s="270">
        <v>3725.6</v>
      </c>
      <c r="N8" s="270">
        <v>3784.7</v>
      </c>
      <c r="O8" s="270">
        <v>4058.6</v>
      </c>
      <c r="P8" s="270">
        <v>3794.1</v>
      </c>
      <c r="Q8" s="270">
        <v>3273.3</v>
      </c>
      <c r="R8" s="270">
        <v>4338.2</v>
      </c>
      <c r="S8" s="271">
        <v>4047.3</v>
      </c>
    </row>
    <row r="9" spans="1:19">
      <c r="A9" s="281" t="s">
        <v>705</v>
      </c>
      <c r="B9" s="269">
        <v>1148.4000000000001</v>
      </c>
      <c r="C9" s="269">
        <v>978.8</v>
      </c>
      <c r="D9" s="269">
        <v>1033.5999999999999</v>
      </c>
      <c r="E9" s="269">
        <v>1280.9000000000001</v>
      </c>
      <c r="F9" s="269">
        <v>1607</v>
      </c>
      <c r="G9" s="269">
        <v>1649.7</v>
      </c>
      <c r="H9" s="269">
        <v>2374.1999999999998</v>
      </c>
      <c r="I9" s="269">
        <v>1791.4</v>
      </c>
      <c r="J9" s="269">
        <v>1993.5</v>
      </c>
      <c r="K9" s="269">
        <v>1854.2</v>
      </c>
      <c r="L9" s="269">
        <v>2369.6999999999998</v>
      </c>
      <c r="M9" s="269">
        <v>3483.2</v>
      </c>
      <c r="N9" s="269">
        <v>3585.7</v>
      </c>
      <c r="O9" s="269">
        <v>4311.5</v>
      </c>
      <c r="P9" s="269">
        <v>4635.8</v>
      </c>
      <c r="Q9" s="269">
        <v>4597.3</v>
      </c>
      <c r="R9" s="269">
        <v>5856</v>
      </c>
      <c r="S9" s="272">
        <v>5817.6</v>
      </c>
    </row>
    <row r="10" spans="1:19">
      <c r="A10" s="433" t="s">
        <v>680</v>
      </c>
      <c r="B10" s="434"/>
      <c r="C10" s="434"/>
      <c r="D10" s="434"/>
      <c r="E10" s="434"/>
      <c r="F10" s="434"/>
      <c r="G10" s="434"/>
      <c r="H10" s="434"/>
      <c r="I10" s="434"/>
      <c r="J10" s="434"/>
      <c r="K10" s="434"/>
      <c r="L10" s="434"/>
      <c r="M10" s="434"/>
      <c r="N10" s="434"/>
      <c r="O10" s="434"/>
      <c r="P10" s="434"/>
      <c r="Q10" s="434"/>
      <c r="R10" s="434"/>
      <c r="S10" s="435"/>
    </row>
    <row r="11" spans="1:19">
      <c r="A11" s="280" t="s">
        <v>273</v>
      </c>
      <c r="B11" s="270">
        <v>30</v>
      </c>
      <c r="C11" s="270">
        <v>27.6</v>
      </c>
      <c r="D11" s="270">
        <v>28</v>
      </c>
      <c r="E11" s="270">
        <v>29.1</v>
      </c>
      <c r="F11" s="270">
        <v>32.4</v>
      </c>
      <c r="G11" s="270">
        <v>40.1</v>
      </c>
      <c r="H11" s="270">
        <v>44.7</v>
      </c>
      <c r="I11" s="270">
        <v>27.5</v>
      </c>
      <c r="J11" s="270">
        <v>37.700000000000003</v>
      </c>
      <c r="K11" s="270">
        <v>32</v>
      </c>
      <c r="L11" s="270">
        <v>31</v>
      </c>
      <c r="M11" s="270">
        <v>37.9</v>
      </c>
      <c r="N11" s="270">
        <v>41.2</v>
      </c>
      <c r="O11" s="270">
        <v>49.2</v>
      </c>
      <c r="P11" s="270">
        <v>48.5</v>
      </c>
      <c r="Q11" s="270">
        <v>43.3</v>
      </c>
      <c r="R11" s="270">
        <v>71.2</v>
      </c>
      <c r="S11" s="271">
        <v>76.599999999999994</v>
      </c>
    </row>
    <row r="12" spans="1:19">
      <c r="A12" s="281" t="s">
        <v>283</v>
      </c>
      <c r="B12" s="269">
        <v>65.7</v>
      </c>
      <c r="C12" s="269">
        <v>68.5</v>
      </c>
      <c r="D12" s="269">
        <v>77.400000000000006</v>
      </c>
      <c r="E12" s="269">
        <v>81.400000000000006</v>
      </c>
      <c r="F12" s="269">
        <v>78.900000000000006</v>
      </c>
      <c r="G12" s="269">
        <v>55.3</v>
      </c>
      <c r="H12" s="269">
        <v>85.9</v>
      </c>
      <c r="I12" s="269">
        <v>57.6</v>
      </c>
      <c r="J12" s="269">
        <v>69.7</v>
      </c>
      <c r="K12" s="269">
        <v>40.5</v>
      </c>
      <c r="L12" s="269">
        <v>47</v>
      </c>
      <c r="M12" s="269">
        <v>75.5</v>
      </c>
      <c r="N12" s="269">
        <v>65.3</v>
      </c>
      <c r="O12" s="269">
        <v>60.1</v>
      </c>
      <c r="P12" s="269">
        <v>52.1</v>
      </c>
      <c r="Q12" s="269">
        <v>66</v>
      </c>
      <c r="R12" s="269">
        <v>78.8</v>
      </c>
      <c r="S12" s="272">
        <v>73.7</v>
      </c>
    </row>
    <row r="13" spans="1:19">
      <c r="A13" s="280" t="s">
        <v>320</v>
      </c>
      <c r="B13" s="270">
        <v>2.2999999999999998</v>
      </c>
      <c r="C13" s="270">
        <v>1.9</v>
      </c>
      <c r="D13" s="270">
        <v>1.8</v>
      </c>
      <c r="E13" s="270">
        <v>2.1</v>
      </c>
      <c r="F13" s="270">
        <v>3.8</v>
      </c>
      <c r="G13" s="270">
        <v>4</v>
      </c>
      <c r="H13" s="270">
        <v>6.7</v>
      </c>
      <c r="I13" s="270">
        <v>4.9000000000000004</v>
      </c>
      <c r="J13" s="270">
        <v>6.3</v>
      </c>
      <c r="K13" s="270">
        <v>7.3</v>
      </c>
      <c r="L13" s="270">
        <v>7.2</v>
      </c>
      <c r="M13" s="270">
        <v>12.4</v>
      </c>
      <c r="N13" s="270">
        <v>9.4</v>
      </c>
      <c r="O13" s="270">
        <v>9.1</v>
      </c>
      <c r="P13" s="270">
        <v>10.3</v>
      </c>
      <c r="Q13" s="270">
        <v>15.3</v>
      </c>
      <c r="R13" s="270">
        <v>17.8</v>
      </c>
      <c r="S13" s="271">
        <v>16.7</v>
      </c>
    </row>
    <row r="14" spans="1:19">
      <c r="A14" s="281" t="s">
        <v>321</v>
      </c>
      <c r="B14" s="269">
        <v>3.3</v>
      </c>
      <c r="C14" s="269">
        <v>3</v>
      </c>
      <c r="D14" s="269">
        <v>2.8</v>
      </c>
      <c r="E14" s="269">
        <v>3.1</v>
      </c>
      <c r="F14" s="269">
        <v>4</v>
      </c>
      <c r="G14" s="269">
        <v>4</v>
      </c>
      <c r="H14" s="269">
        <v>5</v>
      </c>
      <c r="I14" s="269">
        <v>6.1</v>
      </c>
      <c r="J14" s="269">
        <v>6.2</v>
      </c>
      <c r="K14" s="269">
        <v>5.2</v>
      </c>
      <c r="L14" s="269">
        <v>8.5</v>
      </c>
      <c r="M14" s="269">
        <v>9.1999999999999993</v>
      </c>
      <c r="N14" s="269">
        <v>5.9</v>
      </c>
      <c r="O14" s="269">
        <v>5.6</v>
      </c>
      <c r="P14" s="269">
        <v>5.2</v>
      </c>
      <c r="Q14" s="269">
        <v>4.2</v>
      </c>
      <c r="R14" s="269">
        <v>6.1</v>
      </c>
      <c r="S14" s="272">
        <v>7.7</v>
      </c>
    </row>
    <row r="15" spans="1:19">
      <c r="A15" s="280" t="s">
        <v>322</v>
      </c>
      <c r="B15" s="270">
        <v>3.9</v>
      </c>
      <c r="C15" s="270">
        <v>3.9</v>
      </c>
      <c r="D15" s="270">
        <v>3.7</v>
      </c>
      <c r="E15" s="270">
        <v>5.5</v>
      </c>
      <c r="F15" s="270">
        <v>7</v>
      </c>
      <c r="G15" s="270">
        <v>8.5</v>
      </c>
      <c r="H15" s="270">
        <v>14</v>
      </c>
      <c r="I15" s="270">
        <v>8.1999999999999993</v>
      </c>
      <c r="J15" s="270">
        <v>9.5</v>
      </c>
      <c r="K15" s="270">
        <v>7.4</v>
      </c>
      <c r="L15" s="270">
        <v>8.5</v>
      </c>
      <c r="M15" s="270">
        <v>10.9</v>
      </c>
      <c r="N15" s="270">
        <v>8.9</v>
      </c>
      <c r="O15" s="270">
        <v>9.1999999999999993</v>
      </c>
      <c r="P15" s="270">
        <v>9.4</v>
      </c>
      <c r="Q15" s="270">
        <v>10.1</v>
      </c>
      <c r="R15" s="270">
        <v>15.2</v>
      </c>
      <c r="S15" s="271">
        <v>15.7</v>
      </c>
    </row>
    <row r="16" spans="1:19">
      <c r="A16" s="281" t="s">
        <v>314</v>
      </c>
      <c r="B16" s="269">
        <v>12.5</v>
      </c>
      <c r="C16" s="269">
        <v>7.2</v>
      </c>
      <c r="D16" s="269">
        <v>9.1</v>
      </c>
      <c r="E16" s="269">
        <v>9.6999999999999993</v>
      </c>
      <c r="F16" s="269">
        <v>12.1</v>
      </c>
      <c r="G16" s="269">
        <v>19.5</v>
      </c>
      <c r="H16" s="269">
        <v>19.100000000000001</v>
      </c>
      <c r="I16" s="269">
        <v>14.6</v>
      </c>
      <c r="J16" s="269">
        <v>15.7</v>
      </c>
      <c r="K16" s="269">
        <v>14.1</v>
      </c>
      <c r="L16" s="269">
        <v>15.8</v>
      </c>
      <c r="M16" s="269">
        <v>22.9</v>
      </c>
      <c r="N16" s="269">
        <v>22.7</v>
      </c>
      <c r="O16" s="269">
        <v>27.7</v>
      </c>
      <c r="P16" s="269">
        <v>25.2</v>
      </c>
      <c r="Q16" s="269">
        <v>35.6</v>
      </c>
      <c r="R16" s="269">
        <v>40.799999999999997</v>
      </c>
      <c r="S16" s="272">
        <v>36</v>
      </c>
    </row>
    <row r="17" spans="1:19">
      <c r="A17" s="280" t="s">
        <v>260</v>
      </c>
      <c r="B17" s="270">
        <v>2.6</v>
      </c>
      <c r="C17" s="270">
        <v>2.6</v>
      </c>
      <c r="D17" s="270">
        <v>3.6</v>
      </c>
      <c r="E17" s="270">
        <v>4.5999999999999996</v>
      </c>
      <c r="F17" s="270">
        <v>4.8</v>
      </c>
      <c r="G17" s="270">
        <v>5.6</v>
      </c>
      <c r="H17" s="270">
        <v>6.2</v>
      </c>
      <c r="I17" s="270">
        <v>3.8</v>
      </c>
      <c r="J17" s="270">
        <v>4.0999999999999996</v>
      </c>
      <c r="K17" s="270">
        <v>3</v>
      </c>
      <c r="L17" s="270">
        <v>5.0999999999999996</v>
      </c>
      <c r="M17" s="270">
        <v>6.6</v>
      </c>
      <c r="N17" s="270">
        <v>7.8</v>
      </c>
      <c r="O17" s="270">
        <v>9.3000000000000007</v>
      </c>
      <c r="P17" s="270">
        <v>7.7</v>
      </c>
      <c r="Q17" s="270">
        <v>5.4</v>
      </c>
      <c r="R17" s="270">
        <v>8</v>
      </c>
      <c r="S17" s="271">
        <v>24.1</v>
      </c>
    </row>
    <row r="18" spans="1:19">
      <c r="A18" s="281" t="s">
        <v>323</v>
      </c>
      <c r="B18" s="269">
        <v>0.7</v>
      </c>
      <c r="C18" s="269">
        <v>0.8</v>
      </c>
      <c r="D18" s="269">
        <v>0.9</v>
      </c>
      <c r="E18" s="269">
        <v>0.9</v>
      </c>
      <c r="F18" s="269">
        <v>1.1000000000000001</v>
      </c>
      <c r="G18" s="269">
        <v>1.2</v>
      </c>
      <c r="H18" s="269">
        <v>1.2</v>
      </c>
      <c r="I18" s="269">
        <v>0.9</v>
      </c>
      <c r="J18" s="269">
        <v>1.4</v>
      </c>
      <c r="K18" s="269">
        <v>0.9</v>
      </c>
      <c r="L18" s="269">
        <v>1.4</v>
      </c>
      <c r="M18" s="269">
        <v>1.8</v>
      </c>
      <c r="N18" s="269">
        <v>1.8</v>
      </c>
      <c r="O18" s="269">
        <v>2.5</v>
      </c>
      <c r="P18" s="269">
        <v>3.1</v>
      </c>
      <c r="Q18" s="269">
        <v>3.1</v>
      </c>
      <c r="R18" s="269">
        <v>4.5999999999999996</v>
      </c>
      <c r="S18" s="272">
        <v>5.3</v>
      </c>
    </row>
    <row r="19" spans="1:19">
      <c r="A19" s="280" t="s">
        <v>261</v>
      </c>
      <c r="B19" s="270">
        <v>3.9</v>
      </c>
      <c r="C19" s="270">
        <v>3.4</v>
      </c>
      <c r="D19" s="270">
        <v>3.8</v>
      </c>
      <c r="E19" s="270">
        <v>4.4000000000000004</v>
      </c>
      <c r="F19" s="270">
        <v>4.5</v>
      </c>
      <c r="G19" s="270">
        <v>4.4000000000000004</v>
      </c>
      <c r="H19" s="270">
        <v>6.8</v>
      </c>
      <c r="I19" s="270">
        <v>22</v>
      </c>
      <c r="J19" s="270">
        <v>5.4</v>
      </c>
      <c r="K19" s="270">
        <v>3.1</v>
      </c>
      <c r="L19" s="270">
        <v>6</v>
      </c>
      <c r="M19" s="270">
        <v>7.4</v>
      </c>
      <c r="N19" s="270">
        <v>8.5</v>
      </c>
      <c r="O19" s="270">
        <v>8.9</v>
      </c>
      <c r="P19" s="270">
        <v>5.5</v>
      </c>
      <c r="Q19" s="270">
        <v>7</v>
      </c>
      <c r="R19" s="270">
        <v>6.9</v>
      </c>
      <c r="S19" s="271">
        <v>11</v>
      </c>
    </row>
    <row r="20" spans="1:19">
      <c r="A20" s="281" t="s">
        <v>281</v>
      </c>
      <c r="B20" s="269">
        <v>183.7</v>
      </c>
      <c r="C20" s="269">
        <v>181.9</v>
      </c>
      <c r="D20" s="269">
        <v>196.1</v>
      </c>
      <c r="E20" s="269">
        <v>251.2</v>
      </c>
      <c r="F20" s="269">
        <v>212.4</v>
      </c>
      <c r="G20" s="269">
        <v>202.4</v>
      </c>
      <c r="H20" s="269">
        <v>269.60000000000002</v>
      </c>
      <c r="I20" s="269">
        <v>179.9</v>
      </c>
      <c r="J20" s="269">
        <v>192.9</v>
      </c>
      <c r="K20" s="269">
        <v>169</v>
      </c>
      <c r="L20" s="269">
        <v>215.5</v>
      </c>
      <c r="M20" s="269">
        <v>280</v>
      </c>
      <c r="N20" s="269">
        <v>301.60000000000002</v>
      </c>
      <c r="O20" s="269">
        <v>342.8</v>
      </c>
      <c r="P20" s="269">
        <v>310.3</v>
      </c>
      <c r="Q20" s="269">
        <v>291.60000000000002</v>
      </c>
      <c r="R20" s="269">
        <v>437.6</v>
      </c>
      <c r="S20" s="272">
        <v>434.3</v>
      </c>
    </row>
    <row r="21" spans="1:19">
      <c r="A21" s="280" t="s">
        <v>282</v>
      </c>
      <c r="B21" s="270">
        <v>422.3</v>
      </c>
      <c r="C21" s="270">
        <v>368.3</v>
      </c>
      <c r="D21" s="270">
        <v>429.2</v>
      </c>
      <c r="E21" s="270">
        <v>483.3</v>
      </c>
      <c r="F21" s="270">
        <v>464.4</v>
      </c>
      <c r="G21" s="270">
        <v>469</v>
      </c>
      <c r="H21" s="270">
        <v>589.29999999999995</v>
      </c>
      <c r="I21" s="270">
        <v>377.5</v>
      </c>
      <c r="J21" s="270">
        <v>437.3</v>
      </c>
      <c r="K21" s="270">
        <v>293</v>
      </c>
      <c r="L21" s="270">
        <v>309.10000000000002</v>
      </c>
      <c r="M21" s="270">
        <v>357.9</v>
      </c>
      <c r="N21" s="270">
        <v>344.6</v>
      </c>
      <c r="O21" s="270">
        <v>390</v>
      </c>
      <c r="P21" s="270">
        <v>348.5</v>
      </c>
      <c r="Q21" s="270">
        <v>349</v>
      </c>
      <c r="R21" s="270">
        <v>564.5</v>
      </c>
      <c r="S21" s="271">
        <v>455.6</v>
      </c>
    </row>
    <row r="22" spans="1:19">
      <c r="A22" s="281" t="s">
        <v>287</v>
      </c>
      <c r="B22" s="269">
        <v>44.9</v>
      </c>
      <c r="C22" s="269">
        <v>36.4</v>
      </c>
      <c r="D22" s="269">
        <v>42.2</v>
      </c>
      <c r="E22" s="269">
        <v>48.9</v>
      </c>
      <c r="F22" s="269">
        <v>39.299999999999997</v>
      </c>
      <c r="G22" s="269">
        <v>39.9</v>
      </c>
      <c r="H22" s="269">
        <v>63.2</v>
      </c>
      <c r="I22" s="269">
        <v>40.200000000000003</v>
      </c>
      <c r="J22" s="269">
        <v>43.8</v>
      </c>
      <c r="K22" s="269">
        <v>50</v>
      </c>
      <c r="L22" s="269">
        <v>57.8</v>
      </c>
      <c r="M22" s="269">
        <v>68.8</v>
      </c>
      <c r="N22" s="269">
        <v>62.4</v>
      </c>
      <c r="O22" s="269">
        <v>69.7</v>
      </c>
      <c r="P22" s="269">
        <v>67.7</v>
      </c>
      <c r="Q22" s="269">
        <v>66.3</v>
      </c>
      <c r="R22" s="269">
        <v>86.1</v>
      </c>
      <c r="S22" s="272">
        <v>84.5</v>
      </c>
    </row>
    <row r="23" spans="1:19">
      <c r="A23" s="280" t="s">
        <v>324</v>
      </c>
      <c r="B23" s="270">
        <v>3.4</v>
      </c>
      <c r="C23" s="270">
        <v>4.5</v>
      </c>
      <c r="D23" s="270">
        <v>5.3</v>
      </c>
      <c r="E23" s="270">
        <v>4.9000000000000004</v>
      </c>
      <c r="F23" s="270">
        <v>5</v>
      </c>
      <c r="G23" s="270">
        <v>7.6</v>
      </c>
      <c r="H23" s="270">
        <v>7</v>
      </c>
      <c r="I23" s="270">
        <v>5.3</v>
      </c>
      <c r="J23" s="270">
        <v>6.3</v>
      </c>
      <c r="K23" s="270">
        <v>6.1</v>
      </c>
      <c r="L23" s="270">
        <v>7.9</v>
      </c>
      <c r="M23" s="270">
        <v>11.7</v>
      </c>
      <c r="N23" s="270">
        <v>8</v>
      </c>
      <c r="O23" s="270">
        <v>12.1</v>
      </c>
      <c r="P23" s="270">
        <v>7.2</v>
      </c>
      <c r="Q23" s="270">
        <v>8.1</v>
      </c>
      <c r="R23" s="270">
        <v>12.2</v>
      </c>
      <c r="S23" s="271">
        <v>11.5</v>
      </c>
    </row>
    <row r="24" spans="1:19">
      <c r="A24" s="281" t="s">
        <v>276</v>
      </c>
      <c r="B24" s="269">
        <v>11.3</v>
      </c>
      <c r="C24" s="269">
        <v>10.6</v>
      </c>
      <c r="D24" s="269">
        <v>16.7</v>
      </c>
      <c r="E24" s="269">
        <v>19</v>
      </c>
      <c r="F24" s="269">
        <v>24.9</v>
      </c>
      <c r="G24" s="269">
        <v>22.7</v>
      </c>
      <c r="H24" s="269">
        <v>16</v>
      </c>
      <c r="I24" s="269">
        <v>15.5</v>
      </c>
      <c r="J24" s="269">
        <v>13.2</v>
      </c>
      <c r="K24" s="269">
        <v>11.2</v>
      </c>
      <c r="L24" s="269">
        <v>12.1</v>
      </c>
      <c r="M24" s="269">
        <v>15.2</v>
      </c>
      <c r="N24" s="269">
        <v>13</v>
      </c>
      <c r="O24" s="269">
        <v>16.3</v>
      </c>
      <c r="P24" s="269">
        <v>18.7</v>
      </c>
      <c r="Q24" s="269">
        <v>21.2</v>
      </c>
      <c r="R24" s="269">
        <v>28.8</v>
      </c>
      <c r="S24" s="272">
        <v>27.1</v>
      </c>
    </row>
    <row r="25" spans="1:19">
      <c r="A25" s="280" t="s">
        <v>279</v>
      </c>
      <c r="B25" s="270">
        <v>216.9</v>
      </c>
      <c r="C25" s="270">
        <v>190.1</v>
      </c>
      <c r="D25" s="270">
        <v>184.8</v>
      </c>
      <c r="E25" s="270">
        <v>187.5</v>
      </c>
      <c r="F25" s="270">
        <v>163.80000000000001</v>
      </c>
      <c r="G25" s="270">
        <v>145.19999999999999</v>
      </c>
      <c r="H25" s="270">
        <v>172.2</v>
      </c>
      <c r="I25" s="270">
        <v>121.4</v>
      </c>
      <c r="J25" s="270">
        <v>145</v>
      </c>
      <c r="K25" s="270">
        <v>85</v>
      </c>
      <c r="L25" s="270">
        <v>104.2</v>
      </c>
      <c r="M25" s="270">
        <v>144.5</v>
      </c>
      <c r="N25" s="270">
        <v>167.1</v>
      </c>
      <c r="O25" s="270">
        <v>166.1</v>
      </c>
      <c r="P25" s="270">
        <v>163.4</v>
      </c>
      <c r="Q25" s="270">
        <v>149.9</v>
      </c>
      <c r="R25" s="270">
        <v>206</v>
      </c>
      <c r="S25" s="271">
        <v>239.1</v>
      </c>
    </row>
    <row r="26" spans="1:19">
      <c r="A26" s="281" t="s">
        <v>325</v>
      </c>
      <c r="B26" s="269">
        <v>2.2999999999999998</v>
      </c>
      <c r="C26" s="269">
        <v>1.6</v>
      </c>
      <c r="D26" s="269">
        <v>1.5</v>
      </c>
      <c r="E26" s="269">
        <v>1.4</v>
      </c>
      <c r="F26" s="269">
        <v>2</v>
      </c>
      <c r="G26" s="269">
        <v>2.1</v>
      </c>
      <c r="H26" s="269">
        <v>2</v>
      </c>
      <c r="I26" s="269">
        <v>2.4</v>
      </c>
      <c r="J26" s="269">
        <v>3.3</v>
      </c>
      <c r="K26" s="269">
        <v>2.4</v>
      </c>
      <c r="L26" s="269">
        <v>2.8</v>
      </c>
      <c r="M26" s="269">
        <v>4</v>
      </c>
      <c r="N26" s="269">
        <v>3.1</v>
      </c>
      <c r="O26" s="269">
        <v>3.6</v>
      </c>
      <c r="P26" s="269">
        <v>5.8</v>
      </c>
      <c r="Q26" s="269">
        <v>4.0999999999999996</v>
      </c>
      <c r="R26" s="269">
        <v>5.5</v>
      </c>
      <c r="S26" s="272">
        <v>5.8</v>
      </c>
    </row>
    <row r="27" spans="1:19">
      <c r="A27" s="280" t="s">
        <v>326</v>
      </c>
      <c r="B27" s="270">
        <v>1</v>
      </c>
      <c r="C27" s="270">
        <v>1</v>
      </c>
      <c r="D27" s="270">
        <v>0.9</v>
      </c>
      <c r="E27" s="270">
        <v>0.9</v>
      </c>
      <c r="F27" s="270">
        <v>0.8</v>
      </c>
      <c r="G27" s="270">
        <v>1.5</v>
      </c>
      <c r="H27" s="270">
        <v>2</v>
      </c>
      <c r="I27" s="270">
        <v>1.7</v>
      </c>
      <c r="J27" s="270">
        <v>1.7</v>
      </c>
      <c r="K27" s="270">
        <v>1.2</v>
      </c>
      <c r="L27" s="270">
        <v>1.9</v>
      </c>
      <c r="M27" s="270">
        <v>2.6</v>
      </c>
      <c r="N27" s="270">
        <v>2.4</v>
      </c>
      <c r="O27" s="270">
        <v>2.5</v>
      </c>
      <c r="P27" s="270">
        <v>2.2999999999999998</v>
      </c>
      <c r="Q27" s="270">
        <v>2.2000000000000002</v>
      </c>
      <c r="R27" s="270">
        <v>4.5</v>
      </c>
      <c r="S27" s="271">
        <v>4.7</v>
      </c>
    </row>
    <row r="28" spans="1:19">
      <c r="A28" s="281" t="s">
        <v>332</v>
      </c>
      <c r="B28" s="269">
        <v>1.8</v>
      </c>
      <c r="C28" s="269">
        <v>2.2000000000000002</v>
      </c>
      <c r="D28" s="269">
        <v>1.3</v>
      </c>
      <c r="E28" s="269">
        <v>1.9</v>
      </c>
      <c r="F28" s="269">
        <v>3</v>
      </c>
      <c r="G28" s="269">
        <v>3.8</v>
      </c>
      <c r="H28" s="269">
        <v>6.8</v>
      </c>
      <c r="I28" s="269">
        <v>3.4</v>
      </c>
      <c r="J28" s="269">
        <v>4</v>
      </c>
      <c r="K28" s="269">
        <v>4.0999999999999996</v>
      </c>
      <c r="L28" s="269">
        <v>4.0999999999999996</v>
      </c>
      <c r="M28" s="269">
        <v>3.7</v>
      </c>
      <c r="N28" s="269">
        <v>3.4</v>
      </c>
      <c r="O28" s="269">
        <v>3.5</v>
      </c>
      <c r="P28" s="269">
        <v>5.2</v>
      </c>
      <c r="Q28" s="269">
        <v>4.5</v>
      </c>
      <c r="R28" s="269">
        <v>6.3</v>
      </c>
      <c r="S28" s="272">
        <v>7.1</v>
      </c>
    </row>
    <row r="29" spans="1:19">
      <c r="A29" s="280" t="s">
        <v>327</v>
      </c>
      <c r="B29" s="270">
        <v>1.6</v>
      </c>
      <c r="C29" s="270">
        <v>1.6</v>
      </c>
      <c r="D29" s="270">
        <v>1.9</v>
      </c>
      <c r="E29" s="270">
        <v>1.6</v>
      </c>
      <c r="F29" s="270">
        <v>1.6</v>
      </c>
      <c r="G29" s="270">
        <v>3.4</v>
      </c>
      <c r="H29" s="270">
        <v>1.9</v>
      </c>
      <c r="I29" s="270">
        <v>0.8</v>
      </c>
      <c r="J29" s="270">
        <v>1.5</v>
      </c>
      <c r="K29" s="270">
        <v>1.4</v>
      </c>
      <c r="L29" s="270">
        <v>2.4</v>
      </c>
      <c r="M29" s="270">
        <v>3</v>
      </c>
      <c r="N29" s="270">
        <v>3.1</v>
      </c>
      <c r="O29" s="270">
        <v>4.8</v>
      </c>
      <c r="P29" s="270">
        <v>4.7</v>
      </c>
      <c r="Q29" s="270">
        <v>5.4</v>
      </c>
      <c r="R29" s="270">
        <v>8.4</v>
      </c>
      <c r="S29" s="271">
        <v>7.3</v>
      </c>
    </row>
    <row r="30" spans="1:19">
      <c r="A30" s="281" t="s">
        <v>269</v>
      </c>
      <c r="B30" s="269">
        <v>48.8</v>
      </c>
      <c r="C30" s="269">
        <v>34.6</v>
      </c>
      <c r="D30" s="269">
        <v>31.6</v>
      </c>
      <c r="E30" s="269">
        <v>34.1</v>
      </c>
      <c r="F30" s="269">
        <v>31</v>
      </c>
      <c r="G30" s="269">
        <v>31.3</v>
      </c>
      <c r="H30" s="269">
        <v>52.8</v>
      </c>
      <c r="I30" s="269">
        <v>43.8</v>
      </c>
      <c r="J30" s="269">
        <v>50.3</v>
      </c>
      <c r="K30" s="269">
        <v>35.9</v>
      </c>
      <c r="L30" s="269">
        <v>58.5</v>
      </c>
      <c r="M30" s="269">
        <v>54</v>
      </c>
      <c r="N30" s="269">
        <v>63.4</v>
      </c>
      <c r="O30" s="269">
        <v>52</v>
      </c>
      <c r="P30" s="269">
        <v>64.3</v>
      </c>
      <c r="Q30" s="269">
        <v>55.5</v>
      </c>
      <c r="R30" s="269">
        <v>89</v>
      </c>
      <c r="S30" s="272">
        <v>81.3</v>
      </c>
    </row>
    <row r="31" spans="1:19">
      <c r="A31" s="280" t="s">
        <v>258</v>
      </c>
      <c r="B31" s="270">
        <v>11.2</v>
      </c>
      <c r="C31" s="270">
        <v>9.8000000000000007</v>
      </c>
      <c r="D31" s="270">
        <v>9.1</v>
      </c>
      <c r="E31" s="270">
        <v>9.1999999999999993</v>
      </c>
      <c r="F31" s="270">
        <v>11.8</v>
      </c>
      <c r="G31" s="270">
        <v>11.6</v>
      </c>
      <c r="H31" s="270">
        <v>16</v>
      </c>
      <c r="I31" s="270">
        <v>10.7</v>
      </c>
      <c r="J31" s="270">
        <v>10.5</v>
      </c>
      <c r="K31" s="270">
        <v>8.1999999999999993</v>
      </c>
      <c r="L31" s="270">
        <v>9.8000000000000007</v>
      </c>
      <c r="M31" s="270">
        <v>18.7</v>
      </c>
      <c r="N31" s="270">
        <v>17</v>
      </c>
      <c r="O31" s="270">
        <v>20.2</v>
      </c>
      <c r="P31" s="270">
        <v>24.3</v>
      </c>
      <c r="Q31" s="270">
        <v>33.9</v>
      </c>
      <c r="R31" s="270">
        <v>45.9</v>
      </c>
      <c r="S31" s="271">
        <v>50.7</v>
      </c>
    </row>
    <row r="32" spans="1:19">
      <c r="A32" s="281" t="s">
        <v>285</v>
      </c>
      <c r="B32" s="269">
        <v>46</v>
      </c>
      <c r="C32" s="269">
        <v>40.799999999999997</v>
      </c>
      <c r="D32" s="269">
        <v>48.9</v>
      </c>
      <c r="E32" s="269">
        <v>51.8</v>
      </c>
      <c r="F32" s="269">
        <v>53.2</v>
      </c>
      <c r="G32" s="269">
        <v>53.4</v>
      </c>
      <c r="H32" s="269">
        <v>65.400000000000006</v>
      </c>
      <c r="I32" s="269">
        <v>46.6</v>
      </c>
      <c r="J32" s="269">
        <v>44.9</v>
      </c>
      <c r="K32" s="269">
        <v>41.2</v>
      </c>
      <c r="L32" s="269">
        <v>45.6</v>
      </c>
      <c r="M32" s="269">
        <v>61.1</v>
      </c>
      <c r="N32" s="269">
        <v>66.5</v>
      </c>
      <c r="O32" s="269">
        <v>69.900000000000006</v>
      </c>
      <c r="P32" s="269">
        <v>61.1</v>
      </c>
      <c r="Q32" s="269">
        <v>49.1</v>
      </c>
      <c r="R32" s="269">
        <v>72.7</v>
      </c>
      <c r="S32" s="272">
        <v>63.4</v>
      </c>
    </row>
    <row r="33" spans="1:19">
      <c r="A33" s="280" t="s">
        <v>328</v>
      </c>
      <c r="B33" s="270">
        <v>2.7</v>
      </c>
      <c r="C33" s="270">
        <v>2.5</v>
      </c>
      <c r="D33" s="270">
        <v>2.4</v>
      </c>
      <c r="E33" s="270">
        <v>2.9</v>
      </c>
      <c r="F33" s="270">
        <v>5</v>
      </c>
      <c r="G33" s="270">
        <v>4</v>
      </c>
      <c r="H33" s="270">
        <v>5.0999999999999996</v>
      </c>
      <c r="I33" s="270">
        <v>5.3</v>
      </c>
      <c r="J33" s="270">
        <v>5.7</v>
      </c>
      <c r="K33" s="270">
        <v>4.9000000000000004</v>
      </c>
      <c r="L33" s="270">
        <v>6.1</v>
      </c>
      <c r="M33" s="270">
        <v>8.1999999999999993</v>
      </c>
      <c r="N33" s="270">
        <v>9.6999999999999993</v>
      </c>
      <c r="O33" s="270">
        <v>9.1</v>
      </c>
      <c r="P33" s="270">
        <v>9.3000000000000007</v>
      </c>
      <c r="Q33" s="270">
        <v>10.9</v>
      </c>
      <c r="R33" s="270">
        <v>17.7</v>
      </c>
      <c r="S33" s="271">
        <v>17.899999999999999</v>
      </c>
    </row>
    <row r="34" spans="1:19">
      <c r="A34" s="281" t="s">
        <v>329</v>
      </c>
      <c r="B34" s="269">
        <v>2.1</v>
      </c>
      <c r="C34" s="269">
        <v>2.1</v>
      </c>
      <c r="D34" s="269">
        <v>2.1</v>
      </c>
      <c r="E34" s="269">
        <v>2.1</v>
      </c>
      <c r="F34" s="269">
        <v>2.4</v>
      </c>
      <c r="G34" s="269">
        <v>2.2999999999999998</v>
      </c>
      <c r="H34" s="269">
        <v>3.8</v>
      </c>
      <c r="I34" s="269">
        <v>2.2999999999999998</v>
      </c>
      <c r="J34" s="269">
        <v>2.4</v>
      </c>
      <c r="K34" s="269">
        <v>2.2000000000000002</v>
      </c>
      <c r="L34" s="269">
        <v>2.8</v>
      </c>
      <c r="M34" s="269">
        <v>3.6</v>
      </c>
      <c r="N34" s="269">
        <v>5.8</v>
      </c>
      <c r="O34" s="269">
        <v>7.4</v>
      </c>
      <c r="P34" s="269">
        <v>5.6</v>
      </c>
      <c r="Q34" s="269">
        <v>4.4000000000000004</v>
      </c>
      <c r="R34" s="269">
        <v>8.6</v>
      </c>
      <c r="S34" s="272">
        <v>8</v>
      </c>
    </row>
    <row r="35" spans="1:19">
      <c r="A35" s="280" t="s">
        <v>330</v>
      </c>
      <c r="B35" s="270">
        <v>1.3</v>
      </c>
      <c r="C35" s="270">
        <v>1</v>
      </c>
      <c r="D35" s="270">
        <v>1.1000000000000001</v>
      </c>
      <c r="E35" s="270">
        <v>1.3</v>
      </c>
      <c r="F35" s="270">
        <v>1.3</v>
      </c>
      <c r="G35" s="270">
        <v>1.4</v>
      </c>
      <c r="H35" s="270">
        <v>1.9</v>
      </c>
      <c r="I35" s="270">
        <v>1.7</v>
      </c>
      <c r="J35" s="270">
        <v>1.6</v>
      </c>
      <c r="K35" s="270">
        <v>1.6</v>
      </c>
      <c r="L35" s="270">
        <v>2</v>
      </c>
      <c r="M35" s="270">
        <v>2.6</v>
      </c>
      <c r="N35" s="270">
        <v>2.2000000000000002</v>
      </c>
      <c r="O35" s="270">
        <v>1.7</v>
      </c>
      <c r="P35" s="270">
        <v>1.9</v>
      </c>
      <c r="Q35" s="270">
        <v>2.4</v>
      </c>
      <c r="R35" s="270">
        <v>2.1</v>
      </c>
      <c r="S35" s="271">
        <v>1.9</v>
      </c>
    </row>
    <row r="36" spans="1:19">
      <c r="A36" s="281" t="s">
        <v>277</v>
      </c>
      <c r="B36" s="269">
        <v>97.6</v>
      </c>
      <c r="C36" s="269">
        <v>92.8</v>
      </c>
      <c r="D36" s="269">
        <v>117.3</v>
      </c>
      <c r="E36" s="269">
        <v>121.6</v>
      </c>
      <c r="F36" s="269">
        <v>142.80000000000001</v>
      </c>
      <c r="G36" s="269">
        <v>83.8</v>
      </c>
      <c r="H36" s="269">
        <v>102.3</v>
      </c>
      <c r="I36" s="269">
        <v>66</v>
      </c>
      <c r="J36" s="269">
        <v>70.900000000000006</v>
      </c>
      <c r="K36" s="269">
        <v>55.8</v>
      </c>
      <c r="L36" s="269">
        <v>69.900000000000006</v>
      </c>
      <c r="M36" s="269">
        <v>125.7</v>
      </c>
      <c r="N36" s="269">
        <v>128.6</v>
      </c>
      <c r="O36" s="269">
        <v>111.6</v>
      </c>
      <c r="P36" s="269">
        <v>112.3</v>
      </c>
      <c r="Q36" s="269">
        <v>107.1</v>
      </c>
      <c r="R36" s="269">
        <v>172.3</v>
      </c>
      <c r="S36" s="272">
        <v>154.19999999999999</v>
      </c>
    </row>
    <row r="37" spans="1:19">
      <c r="A37" s="280" t="s">
        <v>268</v>
      </c>
      <c r="B37" s="270">
        <v>11</v>
      </c>
      <c r="C37" s="270">
        <v>13.2</v>
      </c>
      <c r="D37" s="270">
        <v>15.1</v>
      </c>
      <c r="E37" s="270">
        <v>19.2</v>
      </c>
      <c r="F37" s="270">
        <v>16.399999999999999</v>
      </c>
      <c r="G37" s="270">
        <v>25.1</v>
      </c>
      <c r="H37" s="270">
        <v>41.7</v>
      </c>
      <c r="I37" s="270">
        <v>14.9</v>
      </c>
      <c r="J37" s="270">
        <v>14.2</v>
      </c>
      <c r="K37" s="270">
        <v>11.3</v>
      </c>
      <c r="L37" s="270">
        <v>14.6</v>
      </c>
      <c r="M37" s="270">
        <v>18.5</v>
      </c>
      <c r="N37" s="270">
        <v>16.899999999999999</v>
      </c>
      <c r="O37" s="270">
        <v>35.6</v>
      </c>
      <c r="P37" s="270">
        <v>22.2</v>
      </c>
      <c r="Q37" s="270">
        <v>16.899999999999999</v>
      </c>
      <c r="R37" s="270">
        <v>26.7</v>
      </c>
      <c r="S37" s="271">
        <v>36.299999999999997</v>
      </c>
    </row>
    <row r="38" spans="1:19">
      <c r="A38" s="436" t="s">
        <v>681</v>
      </c>
      <c r="B38" s="437"/>
      <c r="C38" s="437"/>
      <c r="D38" s="437"/>
      <c r="E38" s="437"/>
      <c r="F38" s="437"/>
      <c r="G38" s="437"/>
      <c r="H38" s="437"/>
      <c r="I38" s="437"/>
      <c r="J38" s="437"/>
      <c r="K38" s="437"/>
      <c r="L38" s="437"/>
      <c r="M38" s="437"/>
      <c r="N38" s="437"/>
      <c r="O38" s="437"/>
      <c r="P38" s="437"/>
      <c r="Q38" s="437"/>
      <c r="R38" s="437"/>
      <c r="S38" s="438"/>
    </row>
    <row r="39" spans="1:19">
      <c r="A39" s="281" t="s">
        <v>331</v>
      </c>
      <c r="B39" s="269">
        <v>181.3</v>
      </c>
      <c r="C39" s="269">
        <v>161.4</v>
      </c>
      <c r="D39" s="269">
        <v>183.2</v>
      </c>
      <c r="E39" s="269">
        <v>187.8</v>
      </c>
      <c r="F39" s="269">
        <v>224.9</v>
      </c>
      <c r="G39" s="269">
        <v>235</v>
      </c>
      <c r="H39" s="269">
        <v>308.3</v>
      </c>
      <c r="I39" s="269">
        <v>177.5</v>
      </c>
      <c r="J39" s="269">
        <v>174.7</v>
      </c>
      <c r="K39" s="269">
        <v>136.9</v>
      </c>
      <c r="L39" s="269">
        <v>148.30000000000001</v>
      </c>
      <c r="M39" s="269">
        <v>177.1</v>
      </c>
      <c r="N39" s="269">
        <v>178</v>
      </c>
      <c r="O39" s="269">
        <v>239.4</v>
      </c>
      <c r="P39" s="269">
        <v>236.2</v>
      </c>
      <c r="Q39" s="269">
        <v>230.2</v>
      </c>
      <c r="R39" s="269">
        <v>349</v>
      </c>
      <c r="S39" s="272">
        <v>359.9</v>
      </c>
    </row>
    <row r="40" spans="1:19">
      <c r="A40" s="280" t="s">
        <v>271</v>
      </c>
      <c r="B40" s="270">
        <v>27</v>
      </c>
      <c r="C40" s="270">
        <v>28.7</v>
      </c>
      <c r="D40" s="270">
        <v>31.9</v>
      </c>
      <c r="E40" s="270">
        <v>38.200000000000003</v>
      </c>
      <c r="F40" s="270">
        <v>46.2</v>
      </c>
      <c r="G40" s="270">
        <v>47.9</v>
      </c>
      <c r="H40" s="270">
        <v>52.1</v>
      </c>
      <c r="I40" s="270">
        <v>41.1</v>
      </c>
      <c r="J40" s="270">
        <v>66.5</v>
      </c>
      <c r="K40" s="270">
        <v>44.2</v>
      </c>
      <c r="L40" s="270">
        <v>55.2</v>
      </c>
      <c r="M40" s="270">
        <v>72.2</v>
      </c>
      <c r="N40" s="270">
        <v>75.3</v>
      </c>
      <c r="O40" s="270">
        <v>89.4</v>
      </c>
      <c r="P40" s="270">
        <v>81.099999999999994</v>
      </c>
      <c r="Q40" s="270">
        <v>83.1</v>
      </c>
      <c r="R40" s="270">
        <v>125.7</v>
      </c>
      <c r="S40" s="271">
        <v>115.7</v>
      </c>
    </row>
    <row r="41" spans="1:19">
      <c r="A41" s="281" t="s">
        <v>270</v>
      </c>
      <c r="B41" s="269">
        <v>132.1</v>
      </c>
      <c r="C41" s="269">
        <v>103.8</v>
      </c>
      <c r="D41" s="269">
        <v>95.4</v>
      </c>
      <c r="E41" s="269">
        <v>96.1</v>
      </c>
      <c r="F41" s="269">
        <v>107.1</v>
      </c>
      <c r="G41" s="269">
        <v>99.7</v>
      </c>
      <c r="H41" s="269">
        <v>120.3</v>
      </c>
      <c r="I41" s="269">
        <v>102.4</v>
      </c>
      <c r="J41" s="269">
        <v>73.400000000000006</v>
      </c>
      <c r="K41" s="269">
        <v>87.8</v>
      </c>
      <c r="L41" s="269">
        <v>119.5</v>
      </c>
      <c r="M41" s="269">
        <v>134.4</v>
      </c>
      <c r="N41" s="269">
        <v>134.80000000000001</v>
      </c>
      <c r="O41" s="269">
        <v>144.4</v>
      </c>
      <c r="P41" s="269">
        <v>146.69999999999999</v>
      </c>
      <c r="Q41" s="269">
        <v>101.1</v>
      </c>
      <c r="R41" s="269">
        <v>43.3</v>
      </c>
      <c r="S41" s="272">
        <v>38.4</v>
      </c>
    </row>
    <row r="42" spans="1:19">
      <c r="A42" s="280" t="s">
        <v>253</v>
      </c>
      <c r="B42" s="270">
        <v>30.7</v>
      </c>
      <c r="C42" s="270">
        <v>27.8</v>
      </c>
      <c r="D42" s="270">
        <v>28.1</v>
      </c>
      <c r="E42" s="270">
        <v>28.1</v>
      </c>
      <c r="F42" s="270">
        <v>37.5</v>
      </c>
      <c r="G42" s="270">
        <v>39.4</v>
      </c>
      <c r="H42" s="270">
        <v>47.4</v>
      </c>
      <c r="I42" s="270">
        <v>41.9</v>
      </c>
      <c r="J42" s="270">
        <v>40.5</v>
      </c>
      <c r="K42" s="270">
        <v>38.799999999999997</v>
      </c>
      <c r="L42" s="270">
        <v>41.5</v>
      </c>
      <c r="M42" s="270">
        <v>61.3</v>
      </c>
      <c r="N42" s="270">
        <v>58.1</v>
      </c>
      <c r="O42" s="270">
        <v>80.3</v>
      </c>
      <c r="P42" s="270">
        <v>55.7</v>
      </c>
      <c r="Q42" s="270">
        <v>45.4</v>
      </c>
      <c r="R42" s="270">
        <v>51.8</v>
      </c>
      <c r="S42" s="271">
        <v>48.7</v>
      </c>
    </row>
    <row r="43" spans="1:19">
      <c r="A43" s="281" t="s">
        <v>259</v>
      </c>
      <c r="B43" s="269">
        <v>90.5</v>
      </c>
      <c r="C43" s="269">
        <v>77.8</v>
      </c>
      <c r="D43" s="269">
        <v>125.8</v>
      </c>
      <c r="E43" s="269">
        <v>190</v>
      </c>
      <c r="F43" s="269">
        <v>226</v>
      </c>
      <c r="G43" s="269">
        <v>244.7</v>
      </c>
      <c r="H43" s="269">
        <v>498.2</v>
      </c>
      <c r="I43" s="269">
        <v>323</v>
      </c>
      <c r="J43" s="269">
        <v>422.1</v>
      </c>
      <c r="K43" s="269">
        <v>422.5</v>
      </c>
      <c r="L43" s="269">
        <v>559.79999999999995</v>
      </c>
      <c r="M43" s="269">
        <v>985.1</v>
      </c>
      <c r="N43" s="269">
        <v>1036.9000000000001</v>
      </c>
      <c r="O43" s="269">
        <v>1391.2</v>
      </c>
      <c r="P43" s="269">
        <v>1737.6</v>
      </c>
      <c r="Q43" s="269">
        <v>1938.6</v>
      </c>
      <c r="R43" s="269">
        <v>2537.9</v>
      </c>
      <c r="S43" s="272">
        <v>2545.3000000000002</v>
      </c>
    </row>
    <row r="44" spans="1:19">
      <c r="A44" s="280" t="s">
        <v>263</v>
      </c>
      <c r="B44" s="270">
        <v>39.5</v>
      </c>
      <c r="C44" s="270">
        <v>29.1</v>
      </c>
      <c r="D44" s="270">
        <v>25.9</v>
      </c>
      <c r="E44" s="270">
        <v>30.4</v>
      </c>
      <c r="F44" s="270">
        <v>44</v>
      </c>
      <c r="G44" s="270">
        <v>50.8</v>
      </c>
      <c r="H44" s="270">
        <v>95.8</v>
      </c>
      <c r="I44" s="270">
        <v>59</v>
      </c>
      <c r="J44" s="270">
        <v>72.099999999999994</v>
      </c>
      <c r="K44" s="270">
        <v>50.3</v>
      </c>
      <c r="L44" s="270">
        <v>55.6</v>
      </c>
      <c r="M44" s="270">
        <v>35.9</v>
      </c>
      <c r="N44" s="270">
        <v>35.9</v>
      </c>
      <c r="O44" s="270">
        <v>36.1</v>
      </c>
      <c r="P44" s="270">
        <v>41.1</v>
      </c>
      <c r="Q44" s="270">
        <v>33.700000000000003</v>
      </c>
      <c r="R44" s="270">
        <v>33.1</v>
      </c>
      <c r="S44" s="271">
        <v>18.3</v>
      </c>
    </row>
    <row r="45" spans="1:19">
      <c r="A45" s="281" t="s">
        <v>262</v>
      </c>
      <c r="B45" s="269">
        <v>52.4</v>
      </c>
      <c r="C45" s="269">
        <v>47.7</v>
      </c>
      <c r="D45" s="269">
        <v>44.9</v>
      </c>
      <c r="E45" s="269">
        <v>119.4</v>
      </c>
      <c r="F45" s="269">
        <v>111.9</v>
      </c>
      <c r="G45" s="269">
        <v>107.7</v>
      </c>
      <c r="H45" s="269">
        <v>147.19999999999999</v>
      </c>
      <c r="I45" s="269">
        <v>131.5</v>
      </c>
      <c r="J45" s="269">
        <v>127.6</v>
      </c>
      <c r="K45" s="269">
        <v>139.4</v>
      </c>
      <c r="L45" s="269">
        <v>183.8</v>
      </c>
      <c r="M45" s="269">
        <v>90.2</v>
      </c>
      <c r="N45" s="269">
        <v>81.7</v>
      </c>
      <c r="O45" s="269">
        <v>88.3</v>
      </c>
      <c r="P45" s="269">
        <v>97.6</v>
      </c>
      <c r="Q45" s="269">
        <v>82.7</v>
      </c>
      <c r="R45" s="269">
        <v>114</v>
      </c>
      <c r="S45" s="272">
        <v>112.1</v>
      </c>
    </row>
    <row r="46" spans="1:19">
      <c r="A46" s="280" t="s">
        <v>254</v>
      </c>
      <c r="B46" s="270">
        <v>55.2</v>
      </c>
      <c r="C46" s="270">
        <v>46.7</v>
      </c>
      <c r="D46" s="270">
        <v>44.9</v>
      </c>
      <c r="E46" s="270">
        <v>50.3</v>
      </c>
      <c r="F46" s="270">
        <v>72</v>
      </c>
      <c r="G46" s="270">
        <v>82.2</v>
      </c>
      <c r="H46" s="270">
        <v>117.8</v>
      </c>
      <c r="I46" s="270">
        <v>127.1</v>
      </c>
      <c r="J46" s="270">
        <v>138.30000000000001</v>
      </c>
      <c r="K46" s="270">
        <v>116.5</v>
      </c>
      <c r="L46" s="270">
        <v>158.6</v>
      </c>
      <c r="M46" s="270">
        <v>240.8</v>
      </c>
      <c r="N46" s="270">
        <v>219.5</v>
      </c>
      <c r="O46" s="270">
        <v>295.8</v>
      </c>
      <c r="P46" s="270">
        <v>267.39999999999998</v>
      </c>
      <c r="Q46" s="270">
        <v>193.1</v>
      </c>
      <c r="R46" s="270">
        <v>348.7</v>
      </c>
      <c r="S46" s="271">
        <v>393.9</v>
      </c>
    </row>
    <row r="47" spans="1:19">
      <c r="A47" s="281" t="s">
        <v>706</v>
      </c>
      <c r="B47" s="269">
        <v>10.6</v>
      </c>
      <c r="C47" s="269">
        <v>12.3</v>
      </c>
      <c r="D47" s="269">
        <v>20.6</v>
      </c>
      <c r="E47" s="269">
        <v>19.899999999999999</v>
      </c>
      <c r="F47" s="269">
        <v>15.2</v>
      </c>
      <c r="G47" s="269">
        <v>20.3</v>
      </c>
      <c r="H47" s="269">
        <v>40.1</v>
      </c>
      <c r="I47" s="269">
        <v>24.5</v>
      </c>
      <c r="J47" s="269">
        <v>25.2</v>
      </c>
      <c r="K47" s="269">
        <v>26.4</v>
      </c>
      <c r="L47" s="269">
        <v>38.6</v>
      </c>
      <c r="M47" s="269">
        <v>35.9</v>
      </c>
      <c r="N47" s="269">
        <v>50.1</v>
      </c>
      <c r="O47" s="269">
        <v>94.1</v>
      </c>
      <c r="P47" s="269">
        <v>110.4</v>
      </c>
      <c r="Q47" s="269">
        <v>71.900000000000006</v>
      </c>
      <c r="R47" s="269">
        <v>42.5</v>
      </c>
      <c r="S47" s="272">
        <v>43.9</v>
      </c>
    </row>
    <row r="48" spans="1:19" ht="15" thickBot="1">
      <c r="A48" s="280" t="s">
        <v>633</v>
      </c>
      <c r="B48" s="273">
        <v>818.2</v>
      </c>
      <c r="C48" s="273">
        <v>984.4</v>
      </c>
      <c r="D48" s="273">
        <v>929</v>
      </c>
      <c r="E48" s="273">
        <v>1024.4000000000001</v>
      </c>
      <c r="F48" s="273">
        <v>1159</v>
      </c>
      <c r="G48" s="273">
        <v>1138.2</v>
      </c>
      <c r="H48" s="273">
        <v>1530.4</v>
      </c>
      <c r="I48" s="273">
        <v>1550.9</v>
      </c>
      <c r="J48" s="273">
        <v>1554.5</v>
      </c>
      <c r="K48" s="273">
        <v>1427.5</v>
      </c>
      <c r="L48" s="273">
        <v>1267.0999999999999</v>
      </c>
      <c r="M48" s="273">
        <v>1399.7</v>
      </c>
      <c r="N48" s="273">
        <v>1407.5</v>
      </c>
      <c r="O48" s="273">
        <v>1411.1</v>
      </c>
      <c r="P48" s="273">
        <v>1246.5</v>
      </c>
      <c r="Q48" s="273">
        <v>950.3</v>
      </c>
      <c r="R48" s="273">
        <v>1147.9000000000001</v>
      </c>
      <c r="S48" s="274">
        <v>907.8</v>
      </c>
    </row>
    <row r="52" spans="1:3" ht="16" thickBot="1">
      <c r="A52" s="282" t="s">
        <v>684</v>
      </c>
    </row>
    <row r="53" spans="1:3" ht="15" thickBot="1">
      <c r="A53" s="327"/>
      <c r="B53" s="328">
        <v>2018</v>
      </c>
      <c r="C53" s="329" t="s">
        <v>683</v>
      </c>
    </row>
    <row r="54" spans="1:3">
      <c r="A54" s="325" t="s">
        <v>273</v>
      </c>
      <c r="B54" s="41">
        <v>17</v>
      </c>
      <c r="C54" s="326">
        <v>11</v>
      </c>
    </row>
    <row r="55" spans="1:3">
      <c r="A55" s="322" t="s">
        <v>283</v>
      </c>
      <c r="B55" s="288">
        <v>14</v>
      </c>
      <c r="C55" s="286">
        <v>16</v>
      </c>
    </row>
    <row r="56" spans="1:3">
      <c r="A56" s="323" t="s">
        <v>320</v>
      </c>
      <c r="B56" s="288">
        <v>25</v>
      </c>
      <c r="C56" s="286">
        <v>16</v>
      </c>
    </row>
    <row r="57" spans="1:3">
      <c r="A57" s="322" t="s">
        <v>321</v>
      </c>
      <c r="B57" s="288">
        <v>13</v>
      </c>
      <c r="C57" s="286">
        <v>10</v>
      </c>
    </row>
    <row r="58" spans="1:3">
      <c r="A58" s="323" t="s">
        <v>322</v>
      </c>
      <c r="B58" s="288">
        <v>63</v>
      </c>
      <c r="C58" s="286">
        <v>41</v>
      </c>
    </row>
    <row r="59" spans="1:3">
      <c r="A59" s="322" t="s">
        <v>314</v>
      </c>
      <c r="B59" s="288">
        <v>15</v>
      </c>
      <c r="C59" s="286">
        <v>11</v>
      </c>
    </row>
    <row r="60" spans="1:3">
      <c r="A60" s="323" t="s">
        <v>260</v>
      </c>
      <c r="B60" s="288">
        <v>7</v>
      </c>
      <c r="C60" s="286">
        <v>2</v>
      </c>
    </row>
    <row r="61" spans="1:3">
      <c r="A61" s="322" t="s">
        <v>323</v>
      </c>
      <c r="B61" s="288">
        <v>17</v>
      </c>
      <c r="C61" s="286">
        <v>9</v>
      </c>
    </row>
    <row r="62" spans="1:3">
      <c r="A62" s="323" t="s">
        <v>261</v>
      </c>
      <c r="B62" s="288">
        <v>4</v>
      </c>
      <c r="C62" s="286">
        <v>3</v>
      </c>
    </row>
    <row r="63" spans="1:3">
      <c r="A63" s="322" t="s">
        <v>281</v>
      </c>
      <c r="B63" s="288">
        <v>16</v>
      </c>
      <c r="C63" s="286">
        <v>11</v>
      </c>
    </row>
    <row r="64" spans="1:3">
      <c r="A64" s="323" t="s">
        <v>282</v>
      </c>
      <c r="B64" s="288">
        <v>12</v>
      </c>
      <c r="C64" s="286">
        <v>13</v>
      </c>
    </row>
    <row r="65" spans="1:3">
      <c r="A65" s="322" t="s">
        <v>287</v>
      </c>
      <c r="B65" s="288">
        <v>39</v>
      </c>
      <c r="C65" s="286">
        <v>25</v>
      </c>
    </row>
    <row r="66" spans="1:3">
      <c r="A66" s="323" t="s">
        <v>324</v>
      </c>
      <c r="B66" s="288">
        <v>7</v>
      </c>
      <c r="C66" s="286">
        <v>6</v>
      </c>
    </row>
    <row r="67" spans="1:3">
      <c r="A67" s="322" t="s">
        <v>276</v>
      </c>
      <c r="B67" s="288">
        <v>7</v>
      </c>
      <c r="C67" s="286">
        <v>8</v>
      </c>
    </row>
    <row r="68" spans="1:3">
      <c r="A68" s="323" t="s">
        <v>279</v>
      </c>
      <c r="B68" s="288">
        <v>11</v>
      </c>
      <c r="C68" s="286">
        <v>9</v>
      </c>
    </row>
    <row r="69" spans="1:3">
      <c r="A69" s="322" t="s">
        <v>325</v>
      </c>
      <c r="B69" s="288">
        <v>17</v>
      </c>
      <c r="C69" s="286">
        <v>13</v>
      </c>
    </row>
    <row r="70" spans="1:3">
      <c r="A70" s="323" t="s">
        <v>326</v>
      </c>
      <c r="B70" s="288">
        <v>9</v>
      </c>
      <c r="C70" s="286">
        <v>5</v>
      </c>
    </row>
    <row r="71" spans="1:3">
      <c r="A71" s="322" t="s">
        <v>332</v>
      </c>
      <c r="B71" s="288">
        <v>10</v>
      </c>
      <c r="C71" s="286">
        <v>8</v>
      </c>
    </row>
    <row r="72" spans="1:3">
      <c r="A72" s="323" t="s">
        <v>327</v>
      </c>
      <c r="B72" s="288">
        <v>50</v>
      </c>
      <c r="C72" s="286">
        <v>34</v>
      </c>
    </row>
    <row r="73" spans="1:3">
      <c r="A73" s="322" t="s">
        <v>269</v>
      </c>
      <c r="B73" s="288">
        <v>9</v>
      </c>
      <c r="C73" s="286">
        <v>7</v>
      </c>
    </row>
    <row r="74" spans="1:3">
      <c r="A74" s="323" t="s">
        <v>258</v>
      </c>
      <c r="B74" s="288">
        <v>9</v>
      </c>
      <c r="C74" s="286">
        <v>4</v>
      </c>
    </row>
    <row r="75" spans="1:3">
      <c r="A75" s="322" t="s">
        <v>285</v>
      </c>
      <c r="B75" s="288">
        <v>26</v>
      </c>
      <c r="C75" s="286">
        <v>27</v>
      </c>
    </row>
    <row r="76" spans="1:3">
      <c r="A76" s="323" t="s">
        <v>328</v>
      </c>
      <c r="B76" s="288">
        <v>7</v>
      </c>
      <c r="C76" s="286">
        <v>5</v>
      </c>
    </row>
    <row r="77" spans="1:3">
      <c r="A77" s="322" t="s">
        <v>329</v>
      </c>
      <c r="B77" s="288">
        <v>8</v>
      </c>
      <c r="C77" s="286">
        <v>5</v>
      </c>
    </row>
    <row r="78" spans="1:3">
      <c r="A78" s="323" t="s">
        <v>330</v>
      </c>
      <c r="B78" s="288">
        <v>4</v>
      </c>
      <c r="C78" s="286">
        <v>4</v>
      </c>
    </row>
    <row r="79" spans="1:3">
      <c r="A79" s="322" t="s">
        <v>277</v>
      </c>
      <c r="B79" s="288">
        <v>11</v>
      </c>
      <c r="C79" s="286">
        <v>9</v>
      </c>
    </row>
    <row r="80" spans="1:3" ht="15" thickBot="1">
      <c r="A80" s="324" t="s">
        <v>268</v>
      </c>
      <c r="B80" s="321">
        <v>7</v>
      </c>
      <c r="C80" s="287">
        <v>4</v>
      </c>
    </row>
    <row r="85" spans="1:7" ht="16" thickBot="1">
      <c r="A85" s="282" t="s">
        <v>693</v>
      </c>
    </row>
    <row r="86" spans="1:7" s="283" customFormat="1" ht="44" thickBot="1">
      <c r="A86" s="303" t="s">
        <v>692</v>
      </c>
      <c r="B86" s="304" t="s">
        <v>686</v>
      </c>
      <c r="C86" s="305" t="s">
        <v>687</v>
      </c>
      <c r="D86" s="305" t="s">
        <v>691</v>
      </c>
      <c r="E86" s="305" t="s">
        <v>688</v>
      </c>
      <c r="F86" s="305" t="s">
        <v>689</v>
      </c>
      <c r="G86" s="306" t="s">
        <v>690</v>
      </c>
    </row>
    <row r="87" spans="1:7">
      <c r="A87" s="299" t="s">
        <v>273</v>
      </c>
      <c r="B87" s="41">
        <v>1.37</v>
      </c>
      <c r="C87" s="300">
        <v>2.6700000000000002E-2</v>
      </c>
      <c r="D87" s="300">
        <v>3.3999999999999998E-3</v>
      </c>
      <c r="E87" s="301">
        <v>4.59</v>
      </c>
      <c r="F87" s="300">
        <v>3.6999999999999998E-2</v>
      </c>
      <c r="G87" s="302">
        <v>1.01E-2</v>
      </c>
    </row>
    <row r="88" spans="1:7">
      <c r="A88" s="289" t="s">
        <v>283</v>
      </c>
      <c r="B88" s="288">
        <v>2.92</v>
      </c>
      <c r="C88" s="284">
        <v>5.7099999999999998E-2</v>
      </c>
      <c r="D88" s="284">
        <v>6.1000000000000004E-3</v>
      </c>
      <c r="E88" s="236">
        <v>5.16</v>
      </c>
      <c r="F88" s="284">
        <v>4.1599999999999998E-2</v>
      </c>
      <c r="G88" s="285">
        <v>9.4999999999999998E-3</v>
      </c>
    </row>
    <row r="89" spans="1:7">
      <c r="A89" s="289" t="s">
        <v>320</v>
      </c>
      <c r="B89" s="288">
        <v>0.14000000000000001</v>
      </c>
      <c r="C89" s="284">
        <v>2.5999999999999999E-3</v>
      </c>
      <c r="D89" s="284">
        <v>2.7000000000000001E-3</v>
      </c>
      <c r="E89" s="236">
        <v>0.28000000000000003</v>
      </c>
      <c r="F89" s="284">
        <v>2.3E-3</v>
      </c>
      <c r="G89" s="285">
        <v>4.3E-3</v>
      </c>
    </row>
    <row r="90" spans="1:7">
      <c r="A90" s="289" t="s">
        <v>322</v>
      </c>
      <c r="B90" s="288">
        <v>0.28000000000000003</v>
      </c>
      <c r="C90" s="284">
        <v>5.4999999999999997E-3</v>
      </c>
      <c r="D90" s="284">
        <v>1.21E-2</v>
      </c>
      <c r="E90" s="236">
        <v>0.65</v>
      </c>
      <c r="F90" s="284">
        <v>5.3E-3</v>
      </c>
      <c r="G90" s="285">
        <v>2.58E-2</v>
      </c>
    </row>
    <row r="91" spans="1:7">
      <c r="A91" s="289" t="s">
        <v>314</v>
      </c>
      <c r="B91" s="288">
        <v>0.41</v>
      </c>
      <c r="C91" s="284">
        <v>8.0999999999999996E-3</v>
      </c>
      <c r="D91" s="284">
        <v>2.0999999999999999E-3</v>
      </c>
      <c r="E91" s="236">
        <v>0.92</v>
      </c>
      <c r="F91" s="284">
        <v>7.4000000000000003E-3</v>
      </c>
      <c r="G91" s="285">
        <v>3.7000000000000002E-3</v>
      </c>
    </row>
    <row r="92" spans="1:7">
      <c r="A92" s="289" t="s">
        <v>282</v>
      </c>
      <c r="B92" s="288">
        <v>12.15</v>
      </c>
      <c r="C92" s="284">
        <v>0.23780000000000001</v>
      </c>
      <c r="D92" s="284">
        <v>3.5000000000000001E-3</v>
      </c>
      <c r="E92" s="236">
        <v>33.979999999999997</v>
      </c>
      <c r="F92" s="284">
        <v>0.27350000000000002</v>
      </c>
      <c r="G92" s="285">
        <v>8.6E-3</v>
      </c>
    </row>
    <row r="93" spans="1:7">
      <c r="A93" s="289" t="s">
        <v>260</v>
      </c>
      <c r="B93" s="288">
        <v>0.39</v>
      </c>
      <c r="C93" s="284">
        <v>7.7000000000000002E-3</v>
      </c>
      <c r="D93" s="284">
        <v>1.1999999999999999E-3</v>
      </c>
      <c r="E93" s="236">
        <v>2.25</v>
      </c>
      <c r="F93" s="284">
        <v>1.8100000000000002E-2</v>
      </c>
      <c r="G93" s="285">
        <v>6.3E-3</v>
      </c>
    </row>
    <row r="94" spans="1:7">
      <c r="A94" s="289" t="s">
        <v>323</v>
      </c>
      <c r="B94" s="288">
        <v>0.05</v>
      </c>
      <c r="C94" s="284">
        <v>1E-3</v>
      </c>
      <c r="D94" s="284">
        <v>2.2000000000000001E-3</v>
      </c>
      <c r="E94" s="236">
        <v>0.12</v>
      </c>
      <c r="F94" s="284">
        <v>1E-3</v>
      </c>
      <c r="G94" s="285">
        <v>3.8999999999999998E-3</v>
      </c>
    </row>
    <row r="95" spans="1:7">
      <c r="A95" s="289" t="s">
        <v>277</v>
      </c>
      <c r="B95" s="288">
        <v>5.37</v>
      </c>
      <c r="C95" s="284">
        <v>0.1051</v>
      </c>
      <c r="D95" s="284">
        <v>4.0000000000000001E-3</v>
      </c>
      <c r="E95" s="236">
        <v>11.98</v>
      </c>
      <c r="F95" s="284">
        <v>9.6500000000000002E-2</v>
      </c>
      <c r="G95" s="285">
        <v>8.3999999999999995E-3</v>
      </c>
    </row>
    <row r="96" spans="1:7">
      <c r="A96" s="289" t="s">
        <v>261</v>
      </c>
      <c r="B96" s="288">
        <v>0.63</v>
      </c>
      <c r="C96" s="284">
        <v>1.23E-2</v>
      </c>
      <c r="D96" s="284">
        <v>2.5000000000000001E-3</v>
      </c>
      <c r="E96" s="236">
        <v>0.66</v>
      </c>
      <c r="F96" s="284">
        <v>5.3E-3</v>
      </c>
      <c r="G96" s="285">
        <v>2.3999999999999998E-3</v>
      </c>
    </row>
    <row r="97" spans="1:7">
      <c r="A97" s="289" t="s">
        <v>281</v>
      </c>
      <c r="B97" s="288">
        <v>13.11</v>
      </c>
      <c r="C97" s="284">
        <v>0.25650000000000001</v>
      </c>
      <c r="D97" s="284">
        <v>5.0000000000000001E-3</v>
      </c>
      <c r="E97" s="236">
        <v>29.75</v>
      </c>
      <c r="F97" s="284">
        <v>0.23949999999999999</v>
      </c>
      <c r="G97" s="285">
        <v>1.0699999999999999E-2</v>
      </c>
    </row>
    <row r="98" spans="1:7">
      <c r="A98" s="289" t="s">
        <v>287</v>
      </c>
      <c r="B98" s="288">
        <v>1.53</v>
      </c>
      <c r="C98" s="284">
        <v>0.03</v>
      </c>
      <c r="D98" s="284">
        <v>6.0000000000000001E-3</v>
      </c>
      <c r="E98" s="236">
        <v>3.92</v>
      </c>
      <c r="F98" s="284">
        <v>3.1600000000000003E-2</v>
      </c>
      <c r="G98" s="285">
        <v>1.8499999999999999E-2</v>
      </c>
    </row>
    <row r="99" spans="1:7">
      <c r="A99" s="289" t="s">
        <v>321</v>
      </c>
      <c r="B99" s="288">
        <v>0.23</v>
      </c>
      <c r="C99" s="284">
        <v>4.4999999999999997E-3</v>
      </c>
      <c r="D99" s="284">
        <v>4.1000000000000003E-3</v>
      </c>
      <c r="E99" s="236">
        <v>0.33</v>
      </c>
      <c r="F99" s="284">
        <v>2.7000000000000001E-3</v>
      </c>
      <c r="G99" s="285">
        <v>5.4000000000000003E-3</v>
      </c>
    </row>
    <row r="100" spans="1:7">
      <c r="A100" s="289" t="s">
        <v>324</v>
      </c>
      <c r="B100" s="288">
        <v>0.2</v>
      </c>
      <c r="C100" s="284">
        <v>4.0000000000000001E-3</v>
      </c>
      <c r="D100" s="284">
        <v>1.5E-3</v>
      </c>
      <c r="E100" s="236">
        <v>0.26</v>
      </c>
      <c r="F100" s="284">
        <v>2.0999999999999999E-3</v>
      </c>
      <c r="G100" s="285">
        <v>1.6000000000000001E-3</v>
      </c>
    </row>
    <row r="101" spans="1:7">
      <c r="A101" s="289" t="s">
        <v>276</v>
      </c>
      <c r="B101" s="288">
        <v>0.79</v>
      </c>
      <c r="C101" s="284">
        <v>1.54E-2</v>
      </c>
      <c r="D101" s="284">
        <v>2.8999999999999998E-3</v>
      </c>
      <c r="E101" s="236">
        <v>1.71</v>
      </c>
      <c r="F101" s="284">
        <v>1.38E-2</v>
      </c>
      <c r="G101" s="285">
        <v>4.4000000000000003E-3</v>
      </c>
    </row>
    <row r="102" spans="1:7">
      <c r="A102" s="289" t="s">
        <v>279</v>
      </c>
      <c r="B102" s="288">
        <v>4.17</v>
      </c>
      <c r="C102" s="284">
        <v>8.1500000000000003E-2</v>
      </c>
      <c r="D102" s="284">
        <v>2E-3</v>
      </c>
      <c r="E102" s="236">
        <v>10.97</v>
      </c>
      <c r="F102" s="284">
        <v>8.8300000000000003E-2</v>
      </c>
      <c r="G102" s="285">
        <v>5.1999999999999998E-3</v>
      </c>
    </row>
    <row r="103" spans="1:7">
      <c r="A103" s="289" t="s">
        <v>326</v>
      </c>
      <c r="B103" s="288">
        <v>0.05</v>
      </c>
      <c r="C103" s="284">
        <v>8.9999999999999998E-4</v>
      </c>
      <c r="D103" s="284">
        <v>1.1000000000000001E-3</v>
      </c>
      <c r="E103" s="236">
        <v>0.11</v>
      </c>
      <c r="F103" s="284">
        <v>8.9999999999999998E-4</v>
      </c>
      <c r="G103" s="285">
        <v>2.0999999999999999E-3</v>
      </c>
    </row>
    <row r="104" spans="1:7">
      <c r="A104" s="289" t="s">
        <v>332</v>
      </c>
      <c r="B104" s="288">
        <v>0.17</v>
      </c>
      <c r="C104" s="284">
        <v>3.3999999999999998E-3</v>
      </c>
      <c r="D104" s="284">
        <v>3.0999999999999999E-3</v>
      </c>
      <c r="E104" s="236">
        <v>0.3</v>
      </c>
      <c r="F104" s="284">
        <v>2.3999999999999998E-3</v>
      </c>
      <c r="G104" s="285">
        <v>4.1999999999999997E-3</v>
      </c>
    </row>
    <row r="105" spans="1:7">
      <c r="A105" s="289" t="s">
        <v>325</v>
      </c>
      <c r="B105" s="288">
        <v>0.09</v>
      </c>
      <c r="C105" s="284">
        <v>1.8E-3</v>
      </c>
      <c r="D105" s="284">
        <v>3.3E-3</v>
      </c>
      <c r="E105" s="236">
        <v>0.13</v>
      </c>
      <c r="F105" s="284">
        <v>1.1000000000000001E-3</v>
      </c>
      <c r="G105" s="285">
        <v>3.8E-3</v>
      </c>
    </row>
    <row r="106" spans="1:7">
      <c r="A106" s="289" t="s">
        <v>327</v>
      </c>
      <c r="B106" s="288">
        <v>0.16</v>
      </c>
      <c r="C106" s="284">
        <v>3.0999999999999999E-3</v>
      </c>
      <c r="D106" s="284">
        <v>1.5800000000000002E-2</v>
      </c>
      <c r="E106" s="236">
        <v>0.43</v>
      </c>
      <c r="F106" s="284">
        <v>3.5000000000000001E-3</v>
      </c>
      <c r="G106" s="285">
        <v>2.9399999999999999E-2</v>
      </c>
    </row>
    <row r="107" spans="1:7">
      <c r="A107" s="289" t="s">
        <v>269</v>
      </c>
      <c r="B107" s="288">
        <v>2.4900000000000002</v>
      </c>
      <c r="C107" s="284">
        <v>4.8800000000000003E-2</v>
      </c>
      <c r="D107" s="284">
        <v>3.0000000000000001E-3</v>
      </c>
      <c r="E107" s="236">
        <v>5.55</v>
      </c>
      <c r="F107" s="284">
        <v>4.4699999999999997E-2</v>
      </c>
      <c r="G107" s="285">
        <v>6.1000000000000004E-3</v>
      </c>
    </row>
    <row r="108" spans="1:7">
      <c r="A108" s="289" t="s">
        <v>258</v>
      </c>
      <c r="B108" s="288">
        <v>0.76</v>
      </c>
      <c r="C108" s="284">
        <v>1.49E-2</v>
      </c>
      <c r="D108" s="284">
        <v>1.6000000000000001E-3</v>
      </c>
      <c r="E108" s="236">
        <v>2.23</v>
      </c>
      <c r="F108" s="284">
        <v>1.7999999999999999E-2</v>
      </c>
      <c r="G108" s="285">
        <v>3.8E-3</v>
      </c>
    </row>
    <row r="109" spans="1:7">
      <c r="A109" s="289" t="s">
        <v>285</v>
      </c>
      <c r="B109" s="288">
        <v>1.78</v>
      </c>
      <c r="C109" s="284">
        <v>3.49E-2</v>
      </c>
      <c r="D109" s="284">
        <v>7.9000000000000008E-3</v>
      </c>
      <c r="E109" s="236">
        <v>4.75</v>
      </c>
      <c r="F109" s="284">
        <v>3.8300000000000001E-2</v>
      </c>
      <c r="G109" s="285">
        <v>1.9599999999999999E-2</v>
      </c>
    </row>
    <row r="110" spans="1:7">
      <c r="A110" s="289" t="s">
        <v>328</v>
      </c>
      <c r="B110" s="288">
        <v>0.15</v>
      </c>
      <c r="C110" s="284">
        <v>2.8999999999999998E-3</v>
      </c>
      <c r="D110" s="284">
        <v>8.0000000000000004E-4</v>
      </c>
      <c r="E110" s="236">
        <v>0.43</v>
      </c>
      <c r="F110" s="284">
        <v>3.5000000000000001E-3</v>
      </c>
      <c r="G110" s="285">
        <v>1.8E-3</v>
      </c>
    </row>
    <row r="111" spans="1:7">
      <c r="A111" s="289" t="s">
        <v>268</v>
      </c>
      <c r="B111" s="288">
        <v>1.54</v>
      </c>
      <c r="C111" s="284">
        <v>3.0099999999999998E-2</v>
      </c>
      <c r="D111" s="284">
        <v>3.0999999999999999E-3</v>
      </c>
      <c r="E111" s="236">
        <v>2.2999999999999998</v>
      </c>
      <c r="F111" s="284">
        <v>1.8499999999999999E-2</v>
      </c>
      <c r="G111" s="285">
        <v>4.1000000000000003E-3</v>
      </c>
    </row>
    <row r="112" spans="1:7">
      <c r="A112" s="289" t="s">
        <v>330</v>
      </c>
      <c r="B112" s="288">
        <v>7.0000000000000007E-2</v>
      </c>
      <c r="C112" s="284">
        <v>1.2999999999999999E-3</v>
      </c>
      <c r="D112" s="284">
        <v>1.4E-3</v>
      </c>
      <c r="E112" s="236">
        <v>0.09</v>
      </c>
      <c r="F112" s="284">
        <v>6.9999999999999999E-4</v>
      </c>
      <c r="G112" s="285">
        <v>1.6999999999999999E-3</v>
      </c>
    </row>
    <row r="113" spans="1:7" ht="15" thickBot="1">
      <c r="A113" s="290" t="s">
        <v>329</v>
      </c>
      <c r="B113" s="33">
        <v>0.11</v>
      </c>
      <c r="C113" s="291">
        <v>2.2000000000000001E-3</v>
      </c>
      <c r="D113" s="291">
        <v>1.2999999999999999E-3</v>
      </c>
      <c r="E113" s="292">
        <v>0.32</v>
      </c>
      <c r="F113" s="291">
        <v>2.5999999999999999E-3</v>
      </c>
      <c r="G113" s="293">
        <v>3.0000000000000001E-3</v>
      </c>
    </row>
    <row r="114" spans="1:7" ht="15" thickBot="1">
      <c r="A114" s="294" t="s">
        <v>685</v>
      </c>
      <c r="B114" s="295">
        <v>51.12</v>
      </c>
      <c r="C114" s="296">
        <v>1</v>
      </c>
      <c r="D114" s="296">
        <v>3.0000000000000001E-3</v>
      </c>
      <c r="E114" s="297">
        <v>124.21</v>
      </c>
      <c r="F114" s="296">
        <v>1</v>
      </c>
      <c r="G114" s="298">
        <v>6.6E-3</v>
      </c>
    </row>
    <row r="115" spans="1:7" ht="29">
      <c r="A115" s="307" t="s">
        <v>697</v>
      </c>
      <c r="B115" s="308">
        <v>12.96</v>
      </c>
      <c r="C115" s="309">
        <v>0.25230000000000002</v>
      </c>
      <c r="D115" s="309">
        <v>8.0000000000000004E-4</v>
      </c>
      <c r="E115" s="310">
        <v>13.680999999999999</v>
      </c>
      <c r="F115" s="309">
        <v>0.1101</v>
      </c>
      <c r="G115" s="311">
        <v>8.0000000000000004E-4</v>
      </c>
    </row>
    <row r="116" spans="1:7" ht="29">
      <c r="A116" s="312" t="s">
        <v>698</v>
      </c>
      <c r="B116" s="313">
        <v>0.43</v>
      </c>
      <c r="C116" s="314">
        <v>8.3999999999999995E-3</v>
      </c>
      <c r="D116" s="314">
        <v>0</v>
      </c>
      <c r="E116" s="315">
        <v>0.68200000000000005</v>
      </c>
      <c r="F116" s="314">
        <v>5.4999999999999997E-3</v>
      </c>
      <c r="G116" s="316">
        <v>0</v>
      </c>
    </row>
    <row r="117" spans="1:7">
      <c r="A117" s="312" t="s">
        <v>699</v>
      </c>
      <c r="B117" s="313">
        <v>3.71</v>
      </c>
      <c r="C117" s="314">
        <v>7.2499999999999995E-2</v>
      </c>
      <c r="D117" s="314">
        <v>2.0000000000000001E-4</v>
      </c>
      <c r="E117" s="315">
        <v>6.2750000000000004</v>
      </c>
      <c r="F117" s="314">
        <v>5.0500000000000003E-2</v>
      </c>
      <c r="G117" s="316">
        <v>4.0000000000000002E-4</v>
      </c>
    </row>
    <row r="118" spans="1:7" ht="29.5" thickBot="1">
      <c r="A118" s="317" t="s">
        <v>700</v>
      </c>
      <c r="B118" s="255">
        <v>34.06</v>
      </c>
      <c r="C118" s="318">
        <v>0.66620000000000001</v>
      </c>
      <c r="D118" s="318">
        <v>2E-3</v>
      </c>
      <c r="E118" s="319">
        <v>103.572</v>
      </c>
      <c r="F118" s="318">
        <v>0.83389999999999997</v>
      </c>
      <c r="G118" s="320">
        <v>6.0000000000000001E-3</v>
      </c>
    </row>
    <row r="123" spans="1:7" ht="15" thickBot="1">
      <c r="A123" t="s">
        <v>695</v>
      </c>
    </row>
    <row r="124" spans="1:7" ht="29">
      <c r="A124" s="330"/>
      <c r="B124" s="331" t="s">
        <v>707</v>
      </c>
      <c r="C124" s="332" t="s">
        <v>690</v>
      </c>
    </row>
    <row r="125" spans="1:7">
      <c r="A125" s="333" t="s">
        <v>324</v>
      </c>
      <c r="B125" s="334">
        <v>1.5E-3</v>
      </c>
      <c r="C125" s="335">
        <v>1.6000000000000001E-3</v>
      </c>
    </row>
    <row r="126" spans="1:7">
      <c r="A126" s="333" t="s">
        <v>330</v>
      </c>
      <c r="B126" s="334">
        <v>1.4E-3</v>
      </c>
      <c r="C126" s="335">
        <v>1.6999999999999999E-3</v>
      </c>
    </row>
    <row r="127" spans="1:7">
      <c r="A127" s="333" t="s">
        <v>328</v>
      </c>
      <c r="B127" s="334">
        <v>8.0000000000000004E-4</v>
      </c>
      <c r="C127" s="335">
        <v>1.8E-3</v>
      </c>
    </row>
    <row r="128" spans="1:7">
      <c r="A128" s="333" t="s">
        <v>326</v>
      </c>
      <c r="B128" s="334">
        <v>1.1000000000000001E-3</v>
      </c>
      <c r="C128" s="335">
        <v>2.0999999999999999E-3</v>
      </c>
    </row>
    <row r="129" spans="1:3">
      <c r="A129" s="333" t="s">
        <v>261</v>
      </c>
      <c r="B129" s="334">
        <v>2.5000000000000001E-3</v>
      </c>
      <c r="C129" s="335">
        <v>2.3999999999999998E-3</v>
      </c>
    </row>
    <row r="130" spans="1:3">
      <c r="A130" s="333" t="s">
        <v>329</v>
      </c>
      <c r="B130" s="334">
        <v>1.2999999999999999E-3</v>
      </c>
      <c r="C130" s="335">
        <v>3.0000000000000001E-3</v>
      </c>
    </row>
    <row r="131" spans="1:3">
      <c r="A131" s="333" t="s">
        <v>696</v>
      </c>
      <c r="B131" s="334">
        <v>2.0999999999999999E-3</v>
      </c>
      <c r="C131" s="335">
        <v>3.7000000000000002E-3</v>
      </c>
    </row>
    <row r="132" spans="1:3">
      <c r="A132" s="333" t="s">
        <v>325</v>
      </c>
      <c r="B132" s="334">
        <v>3.3E-3</v>
      </c>
      <c r="C132" s="335">
        <v>3.8E-3</v>
      </c>
    </row>
    <row r="133" spans="1:3">
      <c r="A133" s="333" t="s">
        <v>258</v>
      </c>
      <c r="B133" s="334">
        <v>1.6000000000000001E-3</v>
      </c>
      <c r="C133" s="335">
        <v>3.8E-3</v>
      </c>
    </row>
    <row r="134" spans="1:3">
      <c r="A134" s="333" t="s">
        <v>323</v>
      </c>
      <c r="B134" s="334">
        <v>2.2000000000000001E-3</v>
      </c>
      <c r="C134" s="335">
        <v>3.8999999999999998E-3</v>
      </c>
    </row>
    <row r="135" spans="1:3">
      <c r="A135" s="333" t="s">
        <v>268</v>
      </c>
      <c r="B135" s="334">
        <v>3.0999999999999999E-3</v>
      </c>
      <c r="C135" s="335">
        <v>4.1000000000000003E-3</v>
      </c>
    </row>
    <row r="136" spans="1:3">
      <c r="A136" s="333" t="s">
        <v>332</v>
      </c>
      <c r="B136" s="334">
        <v>3.0999999999999999E-3</v>
      </c>
      <c r="C136" s="335">
        <v>4.1999999999999997E-3</v>
      </c>
    </row>
    <row r="137" spans="1:3">
      <c r="A137" s="333" t="s">
        <v>320</v>
      </c>
      <c r="B137" s="334">
        <v>2.7000000000000001E-3</v>
      </c>
      <c r="C137" s="335">
        <v>4.3E-3</v>
      </c>
    </row>
    <row r="138" spans="1:3">
      <c r="A138" s="333" t="s">
        <v>276</v>
      </c>
      <c r="B138" s="334">
        <v>2.8999999999999998E-3</v>
      </c>
      <c r="C138" s="335">
        <v>4.4000000000000003E-3</v>
      </c>
    </row>
    <row r="139" spans="1:3">
      <c r="A139" s="333" t="s">
        <v>279</v>
      </c>
      <c r="B139" s="334">
        <v>2E-3</v>
      </c>
      <c r="C139" s="335">
        <v>5.1999999999999998E-3</v>
      </c>
    </row>
    <row r="140" spans="1:3">
      <c r="A140" s="333" t="s">
        <v>321</v>
      </c>
      <c r="B140" s="334">
        <v>4.1000000000000003E-3</v>
      </c>
      <c r="C140" s="335">
        <v>5.4000000000000003E-3</v>
      </c>
    </row>
    <row r="141" spans="1:3">
      <c r="A141" s="333" t="s">
        <v>269</v>
      </c>
      <c r="B141" s="334">
        <v>3.0000000000000001E-3</v>
      </c>
      <c r="C141" s="335">
        <v>6.1000000000000004E-3</v>
      </c>
    </row>
    <row r="142" spans="1:3" ht="15" thickBot="1">
      <c r="A142" s="336" t="s">
        <v>260</v>
      </c>
      <c r="B142" s="337">
        <v>1.1999999999999999E-3</v>
      </c>
      <c r="C142" s="338">
        <v>6.3E-3</v>
      </c>
    </row>
    <row r="143" spans="1:3" ht="15" thickBot="1">
      <c r="A143" s="345" t="s">
        <v>701</v>
      </c>
      <c r="B143" s="296">
        <v>3.0000000000000001E-3</v>
      </c>
      <c r="C143" s="298">
        <v>6.6E-3</v>
      </c>
    </row>
    <row r="144" spans="1:3">
      <c r="A144" s="339" t="s">
        <v>277</v>
      </c>
      <c r="B144" s="340">
        <v>4.0000000000000001E-3</v>
      </c>
      <c r="C144" s="341">
        <v>8.3999999999999995E-3</v>
      </c>
    </row>
    <row r="145" spans="1:3">
      <c r="A145" s="333" t="s">
        <v>282</v>
      </c>
      <c r="B145" s="334">
        <v>3.5000000000000001E-3</v>
      </c>
      <c r="C145" s="335">
        <v>8.6E-3</v>
      </c>
    </row>
    <row r="146" spans="1:3">
      <c r="A146" s="333" t="s">
        <v>283</v>
      </c>
      <c r="B146" s="334">
        <v>6.1000000000000004E-3</v>
      </c>
      <c r="C146" s="335">
        <v>9.4999999999999998E-3</v>
      </c>
    </row>
    <row r="147" spans="1:3">
      <c r="A147" s="333" t="s">
        <v>273</v>
      </c>
      <c r="B147" s="334">
        <v>3.3999999999999998E-3</v>
      </c>
      <c r="C147" s="335">
        <v>1.01E-2</v>
      </c>
    </row>
    <row r="148" spans="1:3">
      <c r="A148" s="333" t="s">
        <v>281</v>
      </c>
      <c r="B148" s="334">
        <v>5.0000000000000001E-3</v>
      </c>
      <c r="C148" s="335">
        <v>1.0699999999999999E-2</v>
      </c>
    </row>
    <row r="149" spans="1:3">
      <c r="A149" s="333" t="s">
        <v>287</v>
      </c>
      <c r="B149" s="334">
        <v>6.0000000000000001E-3</v>
      </c>
      <c r="C149" s="335">
        <v>1.8499999999999999E-2</v>
      </c>
    </row>
    <row r="150" spans="1:3">
      <c r="A150" s="333" t="s">
        <v>285</v>
      </c>
      <c r="B150" s="334">
        <v>7.9000000000000008E-3</v>
      </c>
      <c r="C150" s="335">
        <v>1.9599999999999999E-2</v>
      </c>
    </row>
    <row r="151" spans="1:3">
      <c r="A151" s="333" t="s">
        <v>322</v>
      </c>
      <c r="B151" s="334">
        <v>1.21E-2</v>
      </c>
      <c r="C151" s="335">
        <v>2.58E-2</v>
      </c>
    </row>
    <row r="152" spans="1:3" ht="15" thickBot="1">
      <c r="A152" s="342" t="s">
        <v>327</v>
      </c>
      <c r="B152" s="343">
        <v>1.5800000000000002E-2</v>
      </c>
      <c r="C152" s="344">
        <v>2.9399999999999999E-2</v>
      </c>
    </row>
  </sheetData>
  <sortState xmlns:xlrd2="http://schemas.microsoft.com/office/spreadsheetml/2017/richdata2" ref="A125:C152">
    <sortCondition ref="C125:C152"/>
  </sortState>
  <mergeCells count="2">
    <mergeCell ref="A10:S10"/>
    <mergeCell ref="A38:S38"/>
  </mergeCells>
  <hyperlinks>
    <hyperlink ref="B2" r:id="rId1" xr:uid="{58DCF489-1047-438D-865B-664A69B933C6}"/>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38DB-3E6A-456B-A179-5E20F0334757}">
  <dimension ref="A2:AG73"/>
  <sheetViews>
    <sheetView zoomScaleNormal="100" workbookViewId="0">
      <selection activeCell="D25" sqref="D25"/>
    </sheetView>
  </sheetViews>
  <sheetFormatPr baseColWidth="10" defaultRowHeight="14.5"/>
  <cols>
    <col min="1" max="16384" width="10.90625" style="130"/>
  </cols>
  <sheetData>
    <row r="2" spans="2:13" ht="21">
      <c r="B2" s="440" t="s">
        <v>617</v>
      </c>
    </row>
    <row r="4" spans="2:13">
      <c r="B4" s="457" t="s">
        <v>544</v>
      </c>
      <c r="C4" s="457"/>
      <c r="D4" s="457"/>
      <c r="E4" s="457"/>
      <c r="F4" s="457"/>
      <c r="G4" s="457"/>
    </row>
    <row r="5" spans="2:13">
      <c r="B5" s="472"/>
      <c r="C5" s="473" t="s">
        <v>242</v>
      </c>
      <c r="D5" s="473" t="s">
        <v>318</v>
      </c>
      <c r="E5" s="473" t="s">
        <v>337</v>
      </c>
      <c r="F5" s="474" t="s">
        <v>674</v>
      </c>
      <c r="G5" s="475" t="s">
        <v>708</v>
      </c>
    </row>
    <row r="6" spans="2:13">
      <c r="B6" s="191" t="s">
        <v>365</v>
      </c>
      <c r="C6" s="462">
        <f>overview!G7</f>
        <v>6073</v>
      </c>
      <c r="D6" s="464">
        <f>overview!N7</f>
        <v>7800</v>
      </c>
      <c r="E6" s="462">
        <f>overview!E7</f>
        <v>8700</v>
      </c>
      <c r="F6" s="459">
        <f>overview!L7</f>
        <v>10300</v>
      </c>
      <c r="G6" s="469">
        <f>overview!R7</f>
        <v>9864.9000000000015</v>
      </c>
    </row>
    <row r="7" spans="2:13">
      <c r="B7" s="467" t="s">
        <v>231</v>
      </c>
      <c r="C7" s="461">
        <f>overview!G8</f>
        <v>4936</v>
      </c>
      <c r="D7" s="463"/>
      <c r="E7" s="461"/>
      <c r="F7" s="458"/>
      <c r="G7" s="456"/>
      <c r="J7" s="449"/>
      <c r="M7" s="443"/>
    </row>
    <row r="8" spans="2:13">
      <c r="B8" s="191" t="s">
        <v>232</v>
      </c>
      <c r="C8" s="462">
        <f>overview!G9</f>
        <v>1137</v>
      </c>
      <c r="D8" s="464"/>
      <c r="E8" s="462"/>
      <c r="F8" s="459"/>
      <c r="G8" s="183"/>
      <c r="J8" s="450"/>
      <c r="L8" s="443"/>
    </row>
    <row r="9" spans="2:13">
      <c r="B9" s="467" t="s">
        <v>541</v>
      </c>
      <c r="C9" s="461"/>
      <c r="D9" s="463">
        <f>overview!N10</f>
        <v>1372.75</v>
      </c>
      <c r="E9" s="461"/>
      <c r="F9" s="458"/>
      <c r="G9" s="456">
        <v>1957.5</v>
      </c>
      <c r="M9" s="443"/>
    </row>
    <row r="10" spans="2:13">
      <c r="B10" s="467" t="s">
        <v>542</v>
      </c>
      <c r="C10" s="461"/>
      <c r="D10" s="463">
        <f>D6-D9</f>
        <v>6427.25</v>
      </c>
      <c r="E10" s="461"/>
      <c r="F10" s="458"/>
      <c r="G10" s="476">
        <f>G6-G9</f>
        <v>7907.4000000000015</v>
      </c>
    </row>
    <row r="11" spans="2:13">
      <c r="B11" s="467" t="str">
        <f>overview!D11</f>
        <v>Europe</v>
      </c>
      <c r="C11" s="461"/>
      <c r="D11" s="463"/>
      <c r="E11" s="461">
        <f>overview!E11</f>
        <v>2466</v>
      </c>
      <c r="F11" s="458"/>
      <c r="G11" s="456"/>
    </row>
    <row r="12" spans="2:13">
      <c r="B12" s="467" t="s">
        <v>543</v>
      </c>
      <c r="C12" s="461"/>
      <c r="D12" s="463"/>
      <c r="E12" s="461">
        <f>E6-E11</f>
        <v>6234</v>
      </c>
      <c r="F12" s="458"/>
      <c r="G12" s="456"/>
    </row>
    <row r="13" spans="2:13">
      <c r="B13" s="467" t="s">
        <v>675</v>
      </c>
      <c r="C13" s="458"/>
      <c r="D13" s="460"/>
      <c r="E13" s="458"/>
      <c r="F13" s="465">
        <f>overview!L11</f>
        <v>3300</v>
      </c>
      <c r="G13" s="456"/>
    </row>
    <row r="14" spans="2:13">
      <c r="B14" s="136" t="s">
        <v>676</v>
      </c>
      <c r="C14" s="468"/>
      <c r="D14" s="451"/>
      <c r="E14" s="468"/>
      <c r="F14" s="468">
        <f>F6-F13</f>
        <v>7000</v>
      </c>
      <c r="G14" s="158"/>
    </row>
    <row r="15" spans="2:13">
      <c r="B15" s="134"/>
      <c r="C15" s="448"/>
      <c r="D15" s="448"/>
      <c r="E15" s="448"/>
      <c r="F15" s="134"/>
      <c r="G15" s="134"/>
    </row>
    <row r="16" spans="2:13">
      <c r="B16" s="134"/>
      <c r="C16" s="448"/>
      <c r="D16" s="448"/>
      <c r="E16" s="448"/>
      <c r="F16" s="134"/>
      <c r="G16" s="455"/>
      <c r="J16" s="449"/>
      <c r="K16" s="452"/>
      <c r="M16" s="443"/>
    </row>
    <row r="17" spans="1:13">
      <c r="C17" s="450"/>
      <c r="D17" s="450"/>
      <c r="E17" s="450"/>
      <c r="G17" s="134"/>
      <c r="J17" s="450"/>
      <c r="L17" s="443"/>
    </row>
    <row r="18" spans="1:13">
      <c r="C18" s="450"/>
      <c r="D18" s="450"/>
      <c r="E18" s="450"/>
      <c r="M18" s="443"/>
    </row>
    <row r="19" spans="1:13">
      <c r="B19" s="453"/>
      <c r="C19" s="450"/>
      <c r="D19" s="450"/>
      <c r="E19" s="450"/>
    </row>
    <row r="20" spans="1:13">
      <c r="C20" s="450"/>
      <c r="D20" s="450"/>
      <c r="E20" s="450"/>
    </row>
    <row r="21" spans="1:13">
      <c r="C21" s="450"/>
      <c r="D21" s="450"/>
      <c r="E21" s="450"/>
    </row>
    <row r="26" spans="1:13">
      <c r="F26" s="454"/>
    </row>
    <row r="27" spans="1:13">
      <c r="A27" s="134"/>
      <c r="B27" s="134"/>
      <c r="C27" s="134"/>
      <c r="F27" s="454"/>
    </row>
    <row r="28" spans="1:13">
      <c r="C28" s="453"/>
      <c r="D28" s="453"/>
      <c r="E28" s="453"/>
      <c r="F28" s="453"/>
    </row>
    <row r="29" spans="1:13">
      <c r="B29" s="453"/>
      <c r="F29" s="454"/>
    </row>
    <row r="30" spans="1:13">
      <c r="F30" s="458"/>
    </row>
    <row r="73" spans="33:33" ht="29">
      <c r="AG73" s="453" t="s">
        <v>709</v>
      </c>
    </row>
  </sheetData>
  <mergeCells count="1">
    <mergeCell ref="B4:G4"/>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A49E6-FCE6-44EB-9DE4-660DF1D94FAE}">
  <dimension ref="A2:F14"/>
  <sheetViews>
    <sheetView workbookViewId="0">
      <selection activeCell="J11" sqref="J11"/>
    </sheetView>
  </sheetViews>
  <sheetFormatPr baseColWidth="10" defaultRowHeight="14.5"/>
  <sheetData>
    <row r="2" spans="1:6" ht="21">
      <c r="B2" s="188" t="s">
        <v>663</v>
      </c>
    </row>
    <row r="3" spans="1:6">
      <c r="B3" t="s">
        <v>629</v>
      </c>
      <c r="C3" s="199" t="s">
        <v>662</v>
      </c>
    </row>
    <row r="5" spans="1:6">
      <c r="B5" s="251" t="s">
        <v>651</v>
      </c>
    </row>
    <row r="6" spans="1:6">
      <c r="B6" s="252" t="s">
        <v>652</v>
      </c>
    </row>
    <row r="7" spans="1:6">
      <c r="B7" s="246"/>
      <c r="C7" s="247" t="s">
        <v>660</v>
      </c>
      <c r="D7" s="247" t="s">
        <v>659</v>
      </c>
      <c r="E7" s="247" t="s">
        <v>653</v>
      </c>
      <c r="F7" s="248" t="s">
        <v>654</v>
      </c>
    </row>
    <row r="8" spans="1:6">
      <c r="B8" s="249" t="s">
        <v>656</v>
      </c>
      <c r="C8" s="115">
        <v>11.48</v>
      </c>
      <c r="D8" s="115">
        <v>12.42</v>
      </c>
      <c r="E8" s="115">
        <v>6.49</v>
      </c>
      <c r="F8" s="35">
        <v>10.29</v>
      </c>
    </row>
    <row r="9" spans="1:6">
      <c r="B9" s="249" t="s">
        <v>657</v>
      </c>
      <c r="C9" s="115">
        <v>0.24</v>
      </c>
      <c r="D9" s="115">
        <v>0.13</v>
      </c>
      <c r="E9" s="115">
        <v>7.0000000000000007E-2</v>
      </c>
      <c r="F9" s="35">
        <v>0.13</v>
      </c>
    </row>
    <row r="10" spans="1:6">
      <c r="B10" s="250" t="s">
        <v>658</v>
      </c>
      <c r="C10" s="40">
        <v>34</v>
      </c>
      <c r="D10" s="40">
        <v>83</v>
      </c>
      <c r="E10" s="40">
        <v>61</v>
      </c>
      <c r="F10" s="41">
        <v>178</v>
      </c>
    </row>
    <row r="12" spans="1:6">
      <c r="B12" s="245" t="s">
        <v>655</v>
      </c>
    </row>
    <row r="13" spans="1:6">
      <c r="B13" s="245" t="s">
        <v>661</v>
      </c>
    </row>
    <row r="14" spans="1:6">
      <c r="A14" s="245"/>
    </row>
  </sheetData>
  <hyperlinks>
    <hyperlink ref="C3" r:id="rId1" xr:uid="{D0628E8B-B792-43ED-890D-04524DFB3DF4}"/>
  </hyperlinks>
  <pageMargins left="0.7" right="0.7" top="0.78740157499999996" bottom="0.78740157499999996"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0B0E-9CF2-4678-82E9-A4BED7C363C8}">
  <dimension ref="A1"/>
  <sheetViews>
    <sheetView workbookViewId="0">
      <selection activeCell="E8" sqref="E8"/>
    </sheetView>
  </sheetViews>
  <sheetFormatPr baseColWidth="10" defaultColWidth="10.90625" defaultRowHeight="14.5"/>
  <cols>
    <col min="1" max="16384" width="10.90625" style="130"/>
  </cols>
  <sheetData/>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239C-E2C1-46E9-AB57-584376A17DBC}">
  <dimension ref="B2:P236"/>
  <sheetViews>
    <sheetView topLeftCell="A145" workbookViewId="0">
      <pane xSplit="2" topLeftCell="C1" activePane="topRight" state="frozen"/>
      <selection activeCell="A213" sqref="A213"/>
      <selection pane="topRight" activeCell="L16" sqref="L16"/>
    </sheetView>
  </sheetViews>
  <sheetFormatPr baseColWidth="10" defaultColWidth="10.90625" defaultRowHeight="14.5"/>
  <cols>
    <col min="1" max="1" width="6.36328125" style="114" customWidth="1"/>
    <col min="2" max="2" width="55.36328125" style="114" customWidth="1"/>
    <col min="3" max="22" width="9.08984375" style="114" customWidth="1"/>
    <col min="23" max="257" width="8.6328125" style="114" customWidth="1"/>
    <col min="258" max="16384" width="10.90625" style="114"/>
  </cols>
  <sheetData>
    <row r="2" spans="2:16" ht="21">
      <c r="B2" s="238" t="s">
        <v>645</v>
      </c>
    </row>
    <row r="4" spans="2:16">
      <c r="B4" s="114" t="s">
        <v>539</v>
      </c>
    </row>
    <row r="5" spans="2:16">
      <c r="B5" s="114" t="s">
        <v>646</v>
      </c>
      <c r="C5" s="114">
        <v>2007</v>
      </c>
      <c r="D5" s="114">
        <v>2008</v>
      </c>
      <c r="E5" s="114">
        <v>2009</v>
      </c>
      <c r="F5" s="114">
        <v>2010</v>
      </c>
      <c r="G5" s="114">
        <v>2011</v>
      </c>
      <c r="H5" s="114">
        <v>2012</v>
      </c>
      <c r="I5" s="114">
        <v>2013</v>
      </c>
      <c r="J5" s="114">
        <v>2014</v>
      </c>
      <c r="K5" s="114">
        <v>2015</v>
      </c>
      <c r="L5" s="114">
        <v>2016</v>
      </c>
      <c r="M5" s="114">
        <v>2017</v>
      </c>
      <c r="N5" s="114">
        <v>2018</v>
      </c>
      <c r="O5" s="114">
        <v>2019</v>
      </c>
      <c r="P5" s="114">
        <v>2020</v>
      </c>
    </row>
    <row r="7" spans="2:16">
      <c r="B7" s="114" t="s">
        <v>538</v>
      </c>
      <c r="C7" s="114">
        <v>8.5559999999999992</v>
      </c>
      <c r="D7" s="114">
        <v>10.297000000000001</v>
      </c>
      <c r="E7" s="114">
        <v>12.066000000000001</v>
      </c>
      <c r="F7" s="114">
        <v>15.324999999999999</v>
      </c>
      <c r="G7" s="114">
        <v>17.89</v>
      </c>
      <c r="H7" s="114">
        <v>20.292999999999999</v>
      </c>
      <c r="I7" s="114">
        <v>20.170000000000002</v>
      </c>
      <c r="J7" s="114">
        <v>20.635000000000002</v>
      </c>
      <c r="K7" s="114">
        <v>20.22</v>
      </c>
      <c r="L7" s="114">
        <v>17.994</v>
      </c>
      <c r="M7" s="114">
        <v>18.91</v>
      </c>
      <c r="N7" s="114">
        <v>18.401</v>
      </c>
      <c r="O7" s="114">
        <v>18.876000000000001</v>
      </c>
      <c r="P7" s="114">
        <v>19.132000000000001</v>
      </c>
    </row>
    <row r="8" spans="2:16">
      <c r="B8" s="114" t="s">
        <v>335</v>
      </c>
      <c r="C8" s="114">
        <v>10.677</v>
      </c>
      <c r="D8" s="114">
        <v>12.881</v>
      </c>
      <c r="E8" s="114">
        <v>12.044</v>
      </c>
      <c r="F8" s="114">
        <v>11.936999999999999</v>
      </c>
      <c r="G8" s="114">
        <v>12.898999999999999</v>
      </c>
      <c r="H8" s="114">
        <v>12.324</v>
      </c>
      <c r="I8" s="114">
        <v>12.784000000000001</v>
      </c>
      <c r="J8" s="114">
        <v>13.246</v>
      </c>
      <c r="K8" s="114">
        <v>11.388999999999999</v>
      </c>
      <c r="L8" s="114">
        <v>11.862</v>
      </c>
      <c r="M8" s="114">
        <v>13.053000000000001</v>
      </c>
      <c r="N8" s="114">
        <v>15.147</v>
      </c>
      <c r="O8" s="114">
        <v>15.276</v>
      </c>
      <c r="P8" s="114">
        <v>15.147</v>
      </c>
    </row>
    <row r="9" spans="2:16">
      <c r="B9" s="114" t="s">
        <v>537</v>
      </c>
      <c r="C9" s="114">
        <v>134.977</v>
      </c>
      <c r="D9" s="114">
        <v>171.001</v>
      </c>
      <c r="E9" s="114">
        <v>137.054</v>
      </c>
      <c r="F9" s="114">
        <v>161.20699999999999</v>
      </c>
      <c r="G9" s="114">
        <v>200.251</v>
      </c>
      <c r="H9" s="114">
        <v>209.059</v>
      </c>
      <c r="I9" s="114">
        <v>209.755</v>
      </c>
      <c r="J9" s="114">
        <v>213.81</v>
      </c>
      <c r="K9" s="114">
        <v>165.97900000000001</v>
      </c>
      <c r="L9" s="114">
        <v>160.03399999999999</v>
      </c>
      <c r="M9" s="114">
        <v>170.20699999999999</v>
      </c>
      <c r="N9" s="114">
        <v>175.36699999999999</v>
      </c>
      <c r="O9" s="114">
        <v>171.07</v>
      </c>
      <c r="P9" s="114">
        <v>144.29400000000001</v>
      </c>
    </row>
    <row r="10" spans="2:16">
      <c r="B10" s="114" t="s">
        <v>536</v>
      </c>
      <c r="C10" s="114">
        <v>65.266000000000005</v>
      </c>
      <c r="D10" s="114">
        <v>88.539000000000001</v>
      </c>
      <c r="E10" s="114">
        <v>70.307000000000002</v>
      </c>
      <c r="F10" s="114">
        <v>83.799000000000007</v>
      </c>
      <c r="G10" s="114">
        <v>111.79</v>
      </c>
      <c r="H10" s="114">
        <v>128.053</v>
      </c>
      <c r="I10" s="114">
        <v>136.71</v>
      </c>
      <c r="J10" s="114">
        <v>145.71199999999999</v>
      </c>
      <c r="K10" s="114">
        <v>116.194</v>
      </c>
      <c r="L10" s="114">
        <v>101.124</v>
      </c>
      <c r="M10" s="114">
        <v>122.124</v>
      </c>
      <c r="N10" s="114">
        <v>105.902</v>
      </c>
      <c r="O10" s="114">
        <v>89.602999999999994</v>
      </c>
      <c r="P10" s="114">
        <v>62.44</v>
      </c>
    </row>
    <row r="11" spans="2:16">
      <c r="B11" s="114" t="s">
        <v>535</v>
      </c>
      <c r="C11" s="114">
        <v>1.3109999999999999</v>
      </c>
      <c r="D11" s="114">
        <v>1.3680000000000001</v>
      </c>
      <c r="E11" s="114">
        <v>1.224</v>
      </c>
      <c r="F11" s="114">
        <v>1.149</v>
      </c>
      <c r="G11" s="114">
        <v>1.1379999999999999</v>
      </c>
      <c r="H11" s="114">
        <v>1.2</v>
      </c>
      <c r="I11" s="114">
        <v>1.181</v>
      </c>
      <c r="J11" s="114">
        <v>1.25</v>
      </c>
      <c r="K11" s="114">
        <v>1.337</v>
      </c>
      <c r="L11" s="114">
        <v>1.4370000000000001</v>
      </c>
      <c r="M11" s="114">
        <v>1.468</v>
      </c>
      <c r="N11" s="114">
        <v>1.605</v>
      </c>
      <c r="O11" s="114">
        <v>1.6619999999999999</v>
      </c>
      <c r="P11" s="114">
        <v>1.39</v>
      </c>
    </row>
    <row r="12" spans="2:16">
      <c r="B12" s="114" t="s">
        <v>288</v>
      </c>
      <c r="C12" s="114">
        <v>287.92099999999999</v>
      </c>
      <c r="D12" s="114">
        <v>363.54500000000002</v>
      </c>
      <c r="E12" s="114">
        <v>334.63299999999998</v>
      </c>
      <c r="F12" s="114">
        <v>424.72899999999998</v>
      </c>
      <c r="G12" s="114">
        <v>527.64400000000001</v>
      </c>
      <c r="H12" s="114">
        <v>579.66600000000005</v>
      </c>
      <c r="I12" s="114">
        <v>611.471</v>
      </c>
      <c r="J12" s="114">
        <v>563.61400000000003</v>
      </c>
      <c r="K12" s="114">
        <v>642.46400000000006</v>
      </c>
      <c r="L12" s="114">
        <v>556.774</v>
      </c>
      <c r="M12" s="114">
        <v>643.86099999999999</v>
      </c>
      <c r="N12" s="114">
        <v>517.24400000000003</v>
      </c>
      <c r="O12" s="114">
        <v>444.45800000000003</v>
      </c>
      <c r="P12" s="114">
        <v>388.279</v>
      </c>
    </row>
    <row r="13" spans="2:16">
      <c r="B13" s="114" t="s">
        <v>534</v>
      </c>
      <c r="C13" s="114">
        <v>9.2059999999999995</v>
      </c>
      <c r="D13" s="114">
        <v>11.662000000000001</v>
      </c>
      <c r="E13" s="114">
        <v>8.6479999999999997</v>
      </c>
      <c r="F13" s="114">
        <v>9.26</v>
      </c>
      <c r="G13" s="114">
        <v>10.141999999999999</v>
      </c>
      <c r="H13" s="114">
        <v>10.619</v>
      </c>
      <c r="I13" s="114">
        <v>11.121</v>
      </c>
      <c r="J13" s="114">
        <v>11.61</v>
      </c>
      <c r="K13" s="114">
        <v>10.553000000000001</v>
      </c>
      <c r="L13" s="114">
        <v>10.545999999999999</v>
      </c>
      <c r="M13" s="114">
        <v>11.526999999999999</v>
      </c>
      <c r="N13" s="114">
        <v>12.458</v>
      </c>
      <c r="O13" s="114">
        <v>13.673</v>
      </c>
      <c r="P13" s="114">
        <v>12.339</v>
      </c>
    </row>
    <row r="14" spans="2:16">
      <c r="B14" s="114" t="s">
        <v>533</v>
      </c>
      <c r="C14" s="114">
        <v>2.6779999999999999</v>
      </c>
      <c r="D14" s="114">
        <v>2.843</v>
      </c>
      <c r="E14" s="114">
        <v>2.5539999999999998</v>
      </c>
      <c r="F14" s="114">
        <v>2.4540000000000002</v>
      </c>
      <c r="G14" s="114">
        <v>2.6379999999999999</v>
      </c>
      <c r="H14" s="114">
        <v>2.6150000000000002</v>
      </c>
      <c r="I14" s="114">
        <v>2.7280000000000002</v>
      </c>
      <c r="J14" s="114">
        <v>2.7909999999999999</v>
      </c>
      <c r="K14" s="114">
        <v>2.9630000000000001</v>
      </c>
      <c r="L14" s="114">
        <v>2.984</v>
      </c>
      <c r="M14" s="114">
        <v>3.0920000000000001</v>
      </c>
      <c r="N14" s="114">
        <v>3.202</v>
      </c>
      <c r="O14" s="114">
        <v>3.3420000000000001</v>
      </c>
      <c r="P14" s="114">
        <v>2.4580000000000002</v>
      </c>
    </row>
    <row r="15" spans="2:16">
      <c r="B15" s="114" t="s">
        <v>271</v>
      </c>
      <c r="C15" s="114">
        <v>947.89</v>
      </c>
      <c r="D15" s="114">
        <v>1055.5070000000001</v>
      </c>
      <c r="E15" s="114">
        <v>998.928</v>
      </c>
      <c r="F15" s="114">
        <v>1251.8530000000001</v>
      </c>
      <c r="G15" s="114">
        <v>1513.684</v>
      </c>
      <c r="H15" s="114">
        <v>1569.319</v>
      </c>
      <c r="I15" s="114">
        <v>1518.4269999999999</v>
      </c>
      <c r="J15" s="114">
        <v>1457.3879999999999</v>
      </c>
      <c r="K15" s="114">
        <v>1234.8230000000001</v>
      </c>
      <c r="L15" s="114">
        <v>1266.268</v>
      </c>
      <c r="M15" s="114">
        <v>1385.194</v>
      </c>
      <c r="N15" s="114">
        <v>1421.3030000000001</v>
      </c>
      <c r="O15" s="114">
        <v>1391.5360000000001</v>
      </c>
      <c r="P15" s="114">
        <v>1359.326</v>
      </c>
    </row>
    <row r="16" spans="2:16">
      <c r="B16" s="114" t="s">
        <v>273</v>
      </c>
      <c r="C16" s="114">
        <v>389.23099999999999</v>
      </c>
      <c r="D16" s="114">
        <v>432.005</v>
      </c>
      <c r="E16" s="114">
        <v>401.32299999999998</v>
      </c>
      <c r="F16" s="114">
        <v>392.59500000000003</v>
      </c>
      <c r="G16" s="114">
        <v>431.60899999999998</v>
      </c>
      <c r="H16" s="114">
        <v>409.661</v>
      </c>
      <c r="I16" s="114">
        <v>430.197</v>
      </c>
      <c r="J16" s="114">
        <v>442.69900000000001</v>
      </c>
      <c r="K16" s="114">
        <v>382.01</v>
      </c>
      <c r="L16" s="114">
        <v>395.72800000000001</v>
      </c>
      <c r="M16" s="114">
        <v>417.09100000000001</v>
      </c>
      <c r="N16" s="114">
        <v>455.30099999999999</v>
      </c>
      <c r="O16" s="114">
        <v>445.125</v>
      </c>
      <c r="P16" s="114">
        <v>428.62200000000001</v>
      </c>
    </row>
    <row r="17" spans="2:16">
      <c r="B17" s="114" t="s">
        <v>532</v>
      </c>
      <c r="C17" s="114">
        <v>33.090000000000003</v>
      </c>
      <c r="D17" s="114">
        <v>48.978999999999999</v>
      </c>
      <c r="E17" s="114">
        <v>44.289000000000001</v>
      </c>
      <c r="F17" s="114">
        <v>52.912999999999997</v>
      </c>
      <c r="G17" s="114">
        <v>65.989999999999995</v>
      </c>
      <c r="H17" s="114">
        <v>69.686999999999998</v>
      </c>
      <c r="I17" s="114">
        <v>74.16</v>
      </c>
      <c r="J17" s="114">
        <v>75.239999999999995</v>
      </c>
      <c r="K17" s="114">
        <v>50.844000000000001</v>
      </c>
      <c r="L17" s="114">
        <v>37.83</v>
      </c>
      <c r="M17" s="114">
        <v>41.375</v>
      </c>
      <c r="N17" s="114">
        <v>47.113</v>
      </c>
      <c r="O17" s="114">
        <v>48.048000000000002</v>
      </c>
      <c r="P17" s="114">
        <v>42.606999999999999</v>
      </c>
    </row>
    <row r="18" spans="2:16">
      <c r="B18" s="114" t="s">
        <v>531</v>
      </c>
      <c r="C18" s="114">
        <v>10.618</v>
      </c>
      <c r="D18" s="114">
        <v>10.526</v>
      </c>
      <c r="E18" s="114">
        <v>9.9819999999999993</v>
      </c>
      <c r="F18" s="114">
        <v>10.096</v>
      </c>
      <c r="G18" s="114">
        <v>10.07</v>
      </c>
      <c r="H18" s="114">
        <v>10.72</v>
      </c>
      <c r="I18" s="114">
        <v>10.568</v>
      </c>
      <c r="J18" s="114">
        <v>11.112</v>
      </c>
      <c r="K18" s="114">
        <v>11.711</v>
      </c>
      <c r="L18" s="114">
        <v>11.929</v>
      </c>
      <c r="M18" s="114">
        <v>12.491</v>
      </c>
      <c r="N18" s="114">
        <v>13.022</v>
      </c>
      <c r="O18" s="114">
        <v>13.579000000000001</v>
      </c>
      <c r="P18" s="114">
        <v>11.25</v>
      </c>
    </row>
    <row r="19" spans="2:16">
      <c r="B19" s="114" t="s">
        <v>530</v>
      </c>
      <c r="C19" s="114">
        <v>21.73</v>
      </c>
      <c r="D19" s="114">
        <v>25.710999999999999</v>
      </c>
      <c r="E19" s="114">
        <v>22.937999999999999</v>
      </c>
      <c r="F19" s="114">
        <v>25.713000000000001</v>
      </c>
      <c r="G19" s="114">
        <v>28.777000000000001</v>
      </c>
      <c r="H19" s="114">
        <v>30.748999999999999</v>
      </c>
      <c r="I19" s="114">
        <v>32.539000000000001</v>
      </c>
      <c r="J19" s="114">
        <v>33.387999999999998</v>
      </c>
      <c r="K19" s="114">
        <v>31.050999999999998</v>
      </c>
      <c r="L19" s="114">
        <v>32.234999999999999</v>
      </c>
      <c r="M19" s="114">
        <v>35.473999999999997</v>
      </c>
      <c r="N19" s="114">
        <v>37.654000000000003</v>
      </c>
      <c r="O19" s="114">
        <v>38.473999999999997</v>
      </c>
      <c r="P19" s="114">
        <v>33.904000000000003</v>
      </c>
    </row>
    <row r="20" spans="2:16">
      <c r="B20" s="114" t="s">
        <v>529</v>
      </c>
      <c r="C20" s="114">
        <v>79.617000000000004</v>
      </c>
      <c r="D20" s="114">
        <v>91.63</v>
      </c>
      <c r="E20" s="114">
        <v>102.47799999999999</v>
      </c>
      <c r="F20" s="114">
        <v>115.279</v>
      </c>
      <c r="G20" s="114">
        <v>128.60499999999999</v>
      </c>
      <c r="H20" s="114">
        <v>133.304</v>
      </c>
      <c r="I20" s="114">
        <v>150.02600000000001</v>
      </c>
      <c r="J20" s="114">
        <v>172.887</v>
      </c>
      <c r="K20" s="114">
        <v>195.14699999999999</v>
      </c>
      <c r="L20" s="114">
        <v>221.398</v>
      </c>
      <c r="M20" s="114">
        <v>249.69499999999999</v>
      </c>
      <c r="N20" s="114">
        <v>273.3</v>
      </c>
      <c r="O20" s="114">
        <v>302.39600000000002</v>
      </c>
      <c r="P20" s="114">
        <v>329.12</v>
      </c>
    </row>
    <row r="21" spans="2:16">
      <c r="B21" s="114" t="s">
        <v>528</v>
      </c>
      <c r="C21" s="114">
        <v>4.6740000000000004</v>
      </c>
      <c r="D21" s="114">
        <v>4.7850000000000001</v>
      </c>
      <c r="E21" s="114">
        <v>4.4660000000000002</v>
      </c>
      <c r="F21" s="114">
        <v>4.53</v>
      </c>
      <c r="G21" s="114">
        <v>4.6580000000000004</v>
      </c>
      <c r="H21" s="114">
        <v>4.6100000000000003</v>
      </c>
      <c r="I21" s="114">
        <v>4.6769999999999996</v>
      </c>
      <c r="J21" s="114">
        <v>4.6959999999999997</v>
      </c>
      <c r="K21" s="114">
        <v>4.7149999999999999</v>
      </c>
      <c r="L21" s="114">
        <v>4.83</v>
      </c>
      <c r="M21" s="114">
        <v>4.9779999999999998</v>
      </c>
      <c r="N21" s="114">
        <v>5.0869999999999997</v>
      </c>
      <c r="O21" s="114">
        <v>5.2089999999999996</v>
      </c>
      <c r="P21" s="114">
        <v>4.3650000000000002</v>
      </c>
    </row>
    <row r="22" spans="2:16">
      <c r="B22" s="114" t="s">
        <v>527</v>
      </c>
      <c r="C22" s="114">
        <v>46.814999999999998</v>
      </c>
      <c r="D22" s="114">
        <v>62.798000000000002</v>
      </c>
      <c r="E22" s="114">
        <v>50.854999999999997</v>
      </c>
      <c r="F22" s="114">
        <v>57.22</v>
      </c>
      <c r="G22" s="114">
        <v>61.368000000000002</v>
      </c>
      <c r="H22" s="114">
        <v>65.668999999999997</v>
      </c>
      <c r="I22" s="114">
        <v>75.495999999999995</v>
      </c>
      <c r="J22" s="114">
        <v>78.736000000000004</v>
      </c>
      <c r="K22" s="114">
        <v>56.329000000000001</v>
      </c>
      <c r="L22" s="114">
        <v>47.703000000000003</v>
      </c>
      <c r="M22" s="114">
        <v>54.722999999999999</v>
      </c>
      <c r="N22" s="114">
        <v>60.011000000000003</v>
      </c>
      <c r="O22" s="114">
        <v>64.414000000000001</v>
      </c>
      <c r="P22" s="114">
        <v>60.201000000000001</v>
      </c>
    </row>
    <row r="23" spans="2:16">
      <c r="B23" s="114" t="s">
        <v>283</v>
      </c>
      <c r="C23" s="114">
        <v>470.97800000000001</v>
      </c>
      <c r="D23" s="114">
        <v>517.27</v>
      </c>
      <c r="E23" s="114">
        <v>482.73</v>
      </c>
      <c r="F23" s="114">
        <v>481.81400000000002</v>
      </c>
      <c r="G23" s="114">
        <v>523.23900000000003</v>
      </c>
      <c r="H23" s="114">
        <v>496.46699999999998</v>
      </c>
      <c r="I23" s="114">
        <v>521.79899999999998</v>
      </c>
      <c r="J23" s="114">
        <v>535.529</v>
      </c>
      <c r="K23" s="114">
        <v>462.38299999999998</v>
      </c>
      <c r="L23" s="114">
        <v>475.93099999999998</v>
      </c>
      <c r="M23" s="114">
        <v>502.52100000000002</v>
      </c>
      <c r="N23" s="114">
        <v>543.98</v>
      </c>
      <c r="O23" s="114">
        <v>533.15700000000004</v>
      </c>
      <c r="P23" s="114">
        <v>513.08699999999999</v>
      </c>
    </row>
    <row r="24" spans="2:16">
      <c r="B24" s="114" t="s">
        <v>526</v>
      </c>
      <c r="C24" s="114">
        <v>1.27</v>
      </c>
      <c r="D24" s="114">
        <v>1.35</v>
      </c>
      <c r="E24" s="114">
        <v>1.3</v>
      </c>
      <c r="F24" s="114">
        <v>1.375</v>
      </c>
      <c r="G24" s="114">
        <v>1.4590000000000001</v>
      </c>
      <c r="H24" s="114">
        <v>1.5209999999999999</v>
      </c>
      <c r="I24" s="114">
        <v>1.577</v>
      </c>
      <c r="J24" s="114">
        <v>1.667</v>
      </c>
      <c r="K24" s="114">
        <v>1.724</v>
      </c>
      <c r="L24" s="114">
        <v>1.7729999999999999</v>
      </c>
      <c r="M24" s="114">
        <v>1.833</v>
      </c>
      <c r="N24" s="114">
        <v>1.8819999999999999</v>
      </c>
      <c r="O24" s="114">
        <v>1.92</v>
      </c>
      <c r="P24" s="114">
        <v>1.651</v>
      </c>
    </row>
    <row r="25" spans="2:16">
      <c r="B25" s="114" t="s">
        <v>525</v>
      </c>
      <c r="C25" s="114">
        <v>8.17</v>
      </c>
      <c r="D25" s="114">
        <v>9.7870000000000008</v>
      </c>
      <c r="E25" s="114">
        <v>9.7279999999999998</v>
      </c>
      <c r="F25" s="114">
        <v>9.5429999999999993</v>
      </c>
      <c r="G25" s="114">
        <v>10.691000000000001</v>
      </c>
      <c r="H25" s="114">
        <v>11.148</v>
      </c>
      <c r="I25" s="114">
        <v>12.518000000000001</v>
      </c>
      <c r="J25" s="114">
        <v>13.288</v>
      </c>
      <c r="K25" s="114">
        <v>11.388999999999999</v>
      </c>
      <c r="L25" s="114">
        <v>11.818</v>
      </c>
      <c r="M25" s="114">
        <v>12.696999999999999</v>
      </c>
      <c r="N25" s="114">
        <v>14.257</v>
      </c>
      <c r="O25" s="114">
        <v>14.391999999999999</v>
      </c>
      <c r="P25" s="114">
        <v>15.193</v>
      </c>
    </row>
    <row r="26" spans="2:16">
      <c r="B26" s="114" t="s">
        <v>524</v>
      </c>
      <c r="C26" s="114">
        <v>1.0049999999999999</v>
      </c>
      <c r="D26" s="114">
        <v>1.26</v>
      </c>
      <c r="E26" s="114">
        <v>1.1839999999999999</v>
      </c>
      <c r="F26" s="114">
        <v>1.399</v>
      </c>
      <c r="G26" s="114">
        <v>1.696</v>
      </c>
      <c r="H26" s="114">
        <v>1.772</v>
      </c>
      <c r="I26" s="114">
        <v>1.8049999999999999</v>
      </c>
      <c r="J26" s="114">
        <v>1.784</v>
      </c>
      <c r="K26" s="114">
        <v>1.9219999999999999</v>
      </c>
      <c r="L26" s="114">
        <v>2.0249999999999999</v>
      </c>
      <c r="M26" s="114">
        <v>2.3650000000000002</v>
      </c>
      <c r="N26" s="114">
        <v>2.411</v>
      </c>
      <c r="O26" s="114">
        <v>2.488</v>
      </c>
      <c r="P26" s="114">
        <v>2.5030000000000001</v>
      </c>
    </row>
    <row r="27" spans="2:16">
      <c r="B27" s="114" t="s">
        <v>523</v>
      </c>
      <c r="C27" s="114">
        <v>13.215999999999999</v>
      </c>
      <c r="D27" s="114">
        <v>16.792000000000002</v>
      </c>
      <c r="E27" s="114">
        <v>17.463999999999999</v>
      </c>
      <c r="F27" s="114">
        <v>19.786000000000001</v>
      </c>
      <c r="G27" s="114">
        <v>24.135000000000002</v>
      </c>
      <c r="H27" s="114">
        <v>27.282</v>
      </c>
      <c r="I27" s="114">
        <v>30.882999999999999</v>
      </c>
      <c r="J27" s="114">
        <v>33.237000000000002</v>
      </c>
      <c r="K27" s="114">
        <v>33.241</v>
      </c>
      <c r="L27" s="114">
        <v>34.189</v>
      </c>
      <c r="M27" s="114">
        <v>37.781999999999996</v>
      </c>
      <c r="N27" s="114">
        <v>40.581000000000003</v>
      </c>
      <c r="O27" s="114">
        <v>41.192999999999998</v>
      </c>
      <c r="P27" s="114">
        <v>39.381</v>
      </c>
    </row>
    <row r="28" spans="2:16">
      <c r="B28" s="114" t="s">
        <v>522</v>
      </c>
      <c r="C28" s="114">
        <v>15.323</v>
      </c>
      <c r="D28" s="114">
        <v>18.712</v>
      </c>
      <c r="E28" s="114">
        <v>17.600999999999999</v>
      </c>
      <c r="F28" s="114">
        <v>17.164000000000001</v>
      </c>
      <c r="G28" s="114">
        <v>18.629000000000001</v>
      </c>
      <c r="H28" s="114">
        <v>17.207000000000001</v>
      </c>
      <c r="I28" s="114">
        <v>18.155000000000001</v>
      </c>
      <c r="J28" s="114">
        <v>18.521999999999998</v>
      </c>
      <c r="K28" s="114">
        <v>16.21</v>
      </c>
      <c r="L28" s="114">
        <v>16.91</v>
      </c>
      <c r="M28" s="114">
        <v>18.081</v>
      </c>
      <c r="N28" s="114">
        <v>20.184000000000001</v>
      </c>
      <c r="O28" s="114">
        <v>20.202999999999999</v>
      </c>
      <c r="P28" s="114">
        <v>19.388999999999999</v>
      </c>
    </row>
    <row r="29" spans="2:16">
      <c r="B29" s="114" t="s">
        <v>521</v>
      </c>
      <c r="C29" s="114">
        <v>10.941000000000001</v>
      </c>
      <c r="D29" s="114">
        <v>11.028</v>
      </c>
      <c r="E29" s="114">
        <v>10.272</v>
      </c>
      <c r="F29" s="114">
        <v>12.794</v>
      </c>
      <c r="G29" s="114">
        <v>15.393000000000001</v>
      </c>
      <c r="H29" s="114">
        <v>16.11</v>
      </c>
      <c r="I29" s="114">
        <v>14.914999999999999</v>
      </c>
      <c r="J29" s="114">
        <v>16.259</v>
      </c>
      <c r="K29" s="114">
        <v>14.445</v>
      </c>
      <c r="L29" s="114">
        <v>15.657999999999999</v>
      </c>
      <c r="M29" s="114">
        <v>17.382999999999999</v>
      </c>
      <c r="N29" s="114">
        <v>18.664000000000001</v>
      </c>
      <c r="O29" s="114">
        <v>18.338999999999999</v>
      </c>
      <c r="P29" s="114">
        <v>15.91</v>
      </c>
    </row>
    <row r="30" spans="2:16">
      <c r="B30" s="114" t="s">
        <v>270</v>
      </c>
      <c r="C30" s="114">
        <v>1397.114</v>
      </c>
      <c r="D30" s="114">
        <v>1695.855</v>
      </c>
      <c r="E30" s="114">
        <v>1669.204</v>
      </c>
      <c r="F30" s="114">
        <v>2208.7040000000002</v>
      </c>
      <c r="G30" s="114">
        <v>2614.027</v>
      </c>
      <c r="H30" s="114">
        <v>2464.0540000000001</v>
      </c>
      <c r="I30" s="114">
        <v>2471.7179999999998</v>
      </c>
      <c r="J30" s="114">
        <v>2456.0549999999998</v>
      </c>
      <c r="K30" s="114">
        <v>1800.046</v>
      </c>
      <c r="L30" s="114">
        <v>1796.6220000000001</v>
      </c>
      <c r="M30" s="114">
        <v>2063.518</v>
      </c>
      <c r="N30" s="114">
        <v>1916.934</v>
      </c>
      <c r="O30" s="114">
        <v>1877.114</v>
      </c>
      <c r="P30" s="114">
        <v>1434.0840000000001</v>
      </c>
    </row>
    <row r="31" spans="2:16">
      <c r="B31" s="114" t="s">
        <v>520</v>
      </c>
      <c r="C31" s="114">
        <v>13.432</v>
      </c>
      <c r="D31" s="114">
        <v>15.926</v>
      </c>
      <c r="E31" s="114">
        <v>11.913</v>
      </c>
      <c r="F31" s="114">
        <v>13.707000000000001</v>
      </c>
      <c r="G31" s="114">
        <v>18.524999999999999</v>
      </c>
      <c r="H31" s="114">
        <v>19.047000000000001</v>
      </c>
      <c r="I31" s="114">
        <v>18.091999999999999</v>
      </c>
      <c r="J31" s="114">
        <v>17.097999999999999</v>
      </c>
      <c r="K31" s="114">
        <v>12.930999999999999</v>
      </c>
      <c r="L31" s="114">
        <v>11.398999999999999</v>
      </c>
      <c r="M31" s="114">
        <v>12.128</v>
      </c>
      <c r="N31" s="114">
        <v>13.568</v>
      </c>
      <c r="O31" s="114">
        <v>13.47</v>
      </c>
      <c r="P31" s="114">
        <v>12.016</v>
      </c>
    </row>
    <row r="32" spans="2:16">
      <c r="B32" s="114" t="s">
        <v>320</v>
      </c>
      <c r="C32" s="114">
        <v>44.404000000000003</v>
      </c>
      <c r="D32" s="114">
        <v>54.433999999999997</v>
      </c>
      <c r="E32" s="114">
        <v>52.024000000000001</v>
      </c>
      <c r="F32" s="114">
        <v>50.383000000000003</v>
      </c>
      <c r="G32" s="114">
        <v>57.387999999999998</v>
      </c>
      <c r="H32" s="114">
        <v>54.030999999999999</v>
      </c>
      <c r="I32" s="114">
        <v>55.616999999999997</v>
      </c>
      <c r="J32" s="114">
        <v>56.902000000000001</v>
      </c>
      <c r="K32" s="114">
        <v>50.646999999999998</v>
      </c>
      <c r="L32" s="114">
        <v>53.802</v>
      </c>
      <c r="M32" s="114">
        <v>59.093000000000004</v>
      </c>
      <c r="N32" s="114">
        <v>66.293999999999997</v>
      </c>
      <c r="O32" s="114">
        <v>68.563000000000002</v>
      </c>
      <c r="P32" s="114">
        <v>68.561000000000007</v>
      </c>
    </row>
    <row r="33" spans="2:16">
      <c r="B33" s="114" t="s">
        <v>519</v>
      </c>
      <c r="C33" s="114">
        <v>7.6269999999999998</v>
      </c>
      <c r="D33" s="114">
        <v>9.4499999999999993</v>
      </c>
      <c r="E33" s="114">
        <v>9.44</v>
      </c>
      <c r="F33" s="114">
        <v>10.118</v>
      </c>
      <c r="G33" s="114">
        <v>12.077999999999999</v>
      </c>
      <c r="H33" s="114">
        <v>12.569000000000001</v>
      </c>
      <c r="I33" s="114">
        <v>13.444000000000001</v>
      </c>
      <c r="J33" s="114">
        <v>13.946999999999999</v>
      </c>
      <c r="K33" s="114">
        <v>11.833</v>
      </c>
      <c r="L33" s="114">
        <v>12.819000000000001</v>
      </c>
      <c r="M33" s="114">
        <v>14.164999999999999</v>
      </c>
      <c r="N33" s="114">
        <v>16.207000000000001</v>
      </c>
      <c r="O33" s="114">
        <v>15.746</v>
      </c>
      <c r="P33" s="114">
        <v>16.541</v>
      </c>
    </row>
    <row r="34" spans="2:16">
      <c r="B34" s="114" t="s">
        <v>518</v>
      </c>
      <c r="C34" s="114">
        <v>1.3560000000000001</v>
      </c>
      <c r="D34" s="114">
        <v>1.6120000000000001</v>
      </c>
      <c r="E34" s="114">
        <v>1.7749999999999999</v>
      </c>
      <c r="F34" s="114">
        <v>2.032</v>
      </c>
      <c r="G34" s="114">
        <v>2.2360000000000002</v>
      </c>
      <c r="H34" s="114">
        <v>2.3330000000000002</v>
      </c>
      <c r="I34" s="114">
        <v>2.456</v>
      </c>
      <c r="J34" s="114">
        <v>2.706</v>
      </c>
      <c r="K34" s="114">
        <v>3.1040000000000001</v>
      </c>
      <c r="L34" s="114">
        <v>2.96</v>
      </c>
      <c r="M34" s="114">
        <v>3.1720000000000002</v>
      </c>
      <c r="N34" s="114">
        <v>3.0369999999999999</v>
      </c>
      <c r="O34" s="114">
        <v>2.968</v>
      </c>
      <c r="P34" s="114">
        <v>3.0110000000000001</v>
      </c>
    </row>
    <row r="35" spans="2:16">
      <c r="B35" s="114" t="s">
        <v>517</v>
      </c>
      <c r="C35" s="114">
        <v>1.5129999999999999</v>
      </c>
      <c r="D35" s="114">
        <v>1.788</v>
      </c>
      <c r="E35" s="114">
        <v>1.698</v>
      </c>
      <c r="F35" s="114">
        <v>1.6639999999999999</v>
      </c>
      <c r="G35" s="114">
        <v>1.8660000000000001</v>
      </c>
      <c r="H35" s="114">
        <v>1.742</v>
      </c>
      <c r="I35" s="114">
        <v>1.85</v>
      </c>
      <c r="J35" s="114">
        <v>1.86</v>
      </c>
      <c r="K35" s="114">
        <v>1.597</v>
      </c>
      <c r="L35" s="114">
        <v>1.663</v>
      </c>
      <c r="M35" s="114">
        <v>1.77</v>
      </c>
      <c r="N35" s="114">
        <v>1.9670000000000001</v>
      </c>
      <c r="O35" s="114">
        <v>1.982</v>
      </c>
      <c r="P35" s="114">
        <v>1.7529999999999999</v>
      </c>
    </row>
    <row r="36" spans="2:16">
      <c r="B36" s="114" t="s">
        <v>516</v>
      </c>
      <c r="C36" s="114">
        <v>8.6300000000000008</v>
      </c>
      <c r="D36" s="114">
        <v>10.342000000000001</v>
      </c>
      <c r="E36" s="114">
        <v>10.391</v>
      </c>
      <c r="F36" s="114">
        <v>11.231999999999999</v>
      </c>
      <c r="G36" s="114">
        <v>12.818</v>
      </c>
      <c r="H36" s="114">
        <v>14.057</v>
      </c>
      <c r="I36" s="114">
        <v>15.228</v>
      </c>
      <c r="J36" s="114">
        <v>16.702000000000002</v>
      </c>
      <c r="K36" s="114">
        <v>18.082999999999998</v>
      </c>
      <c r="L36" s="114">
        <v>20.042999999999999</v>
      </c>
      <c r="M36" s="114">
        <v>22.189</v>
      </c>
      <c r="N36" s="114">
        <v>24.443999999999999</v>
      </c>
      <c r="O36" s="114">
        <v>26.728000000000002</v>
      </c>
      <c r="P36" s="114">
        <v>25.952999999999999</v>
      </c>
    </row>
    <row r="37" spans="2:16">
      <c r="B37" s="114" t="s">
        <v>515</v>
      </c>
      <c r="C37" s="114">
        <v>22.396999999999998</v>
      </c>
      <c r="D37" s="114">
        <v>26.513999999999999</v>
      </c>
      <c r="E37" s="114">
        <v>26.094000000000001</v>
      </c>
      <c r="F37" s="114">
        <v>26.190999999999999</v>
      </c>
      <c r="G37" s="114">
        <v>29.37</v>
      </c>
      <c r="H37" s="114">
        <v>29.120999999999999</v>
      </c>
      <c r="I37" s="114">
        <v>32.357999999999997</v>
      </c>
      <c r="J37" s="114">
        <v>34.999000000000002</v>
      </c>
      <c r="K37" s="114">
        <v>30.931999999999999</v>
      </c>
      <c r="L37" s="114">
        <v>32.634999999999998</v>
      </c>
      <c r="M37" s="114">
        <v>34.997</v>
      </c>
      <c r="N37" s="114">
        <v>38.712000000000003</v>
      </c>
      <c r="O37" s="114">
        <v>38.863</v>
      </c>
      <c r="P37" s="114">
        <v>39.020000000000003</v>
      </c>
    </row>
    <row r="38" spans="2:16">
      <c r="B38" s="114" t="s">
        <v>253</v>
      </c>
      <c r="C38" s="114">
        <v>1468.896</v>
      </c>
      <c r="D38" s="114">
        <v>1552.864</v>
      </c>
      <c r="E38" s="114">
        <v>1376.509</v>
      </c>
      <c r="F38" s="114">
        <v>1617.345</v>
      </c>
      <c r="G38" s="114">
        <v>1793.327</v>
      </c>
      <c r="H38" s="114">
        <v>1828.3620000000001</v>
      </c>
      <c r="I38" s="114">
        <v>1846.595</v>
      </c>
      <c r="J38" s="114">
        <v>1805.751</v>
      </c>
      <c r="K38" s="114">
        <v>1556.508</v>
      </c>
      <c r="L38" s="114">
        <v>1527.9960000000001</v>
      </c>
      <c r="M38" s="114">
        <v>1649.2660000000001</v>
      </c>
      <c r="N38" s="114">
        <v>1721.8219999999999</v>
      </c>
      <c r="O38" s="114">
        <v>1741.576</v>
      </c>
      <c r="P38" s="114">
        <v>1643.4079999999999</v>
      </c>
    </row>
    <row r="39" spans="2:16">
      <c r="B39" s="114" t="s">
        <v>514</v>
      </c>
      <c r="C39" s="114">
        <v>1.7549999999999999</v>
      </c>
      <c r="D39" s="114">
        <v>2.0329999999999999</v>
      </c>
      <c r="E39" s="114">
        <v>2.0590000000000002</v>
      </c>
      <c r="F39" s="114">
        <v>2.141</v>
      </c>
      <c r="G39" s="114">
        <v>2.4350000000000001</v>
      </c>
      <c r="H39" s="114">
        <v>2.512</v>
      </c>
      <c r="I39" s="114">
        <v>1.6919999999999999</v>
      </c>
      <c r="J39" s="114">
        <v>1.8959999999999999</v>
      </c>
      <c r="K39" s="114">
        <v>1.696</v>
      </c>
      <c r="L39" s="114">
        <v>1.825</v>
      </c>
      <c r="M39" s="114">
        <v>2.0720000000000001</v>
      </c>
      <c r="N39" s="114">
        <v>2.2799999999999998</v>
      </c>
      <c r="O39" s="114">
        <v>2.2770000000000001</v>
      </c>
      <c r="P39" s="114">
        <v>2.3660000000000001</v>
      </c>
    </row>
    <row r="40" spans="2:16">
      <c r="B40" s="114" t="s">
        <v>513</v>
      </c>
      <c r="C40" s="114">
        <v>8.6869999999999994</v>
      </c>
      <c r="D40" s="114">
        <v>10.43</v>
      </c>
      <c r="E40" s="114">
        <v>9.3149999999999995</v>
      </c>
      <c r="F40" s="114">
        <v>10.701000000000001</v>
      </c>
      <c r="G40" s="114">
        <v>12.183</v>
      </c>
      <c r="H40" s="114">
        <v>12.411</v>
      </c>
      <c r="I40" s="114">
        <v>12.994</v>
      </c>
      <c r="J40" s="114">
        <v>14.003</v>
      </c>
      <c r="K40" s="114">
        <v>10.952</v>
      </c>
      <c r="L40" s="114">
        <v>10.202</v>
      </c>
      <c r="M40" s="114">
        <v>10.079000000000001</v>
      </c>
      <c r="N40" s="114">
        <v>11.036</v>
      </c>
      <c r="O40" s="114">
        <v>10.933999999999999</v>
      </c>
      <c r="P40" s="114">
        <v>10.742000000000001</v>
      </c>
    </row>
    <row r="41" spans="2:16">
      <c r="B41" s="114" t="s">
        <v>512</v>
      </c>
      <c r="C41" s="114">
        <v>173.56899999999999</v>
      </c>
      <c r="D41" s="114">
        <v>179.48400000000001</v>
      </c>
      <c r="E41" s="114">
        <v>172.52600000000001</v>
      </c>
      <c r="F41" s="114">
        <v>218.321</v>
      </c>
      <c r="G41" s="114">
        <v>252.09700000000001</v>
      </c>
      <c r="H41" s="114">
        <v>267.02100000000002</v>
      </c>
      <c r="I41" s="114">
        <v>278.346</v>
      </c>
      <c r="J41" s="114">
        <v>260.47199999999998</v>
      </c>
      <c r="K41" s="114">
        <v>243.88800000000001</v>
      </c>
      <c r="L41" s="114">
        <v>250.32599999999999</v>
      </c>
      <c r="M41" s="114">
        <v>276.89999999999998</v>
      </c>
      <c r="N41" s="114">
        <v>297.43599999999998</v>
      </c>
      <c r="O41" s="114">
        <v>279.27</v>
      </c>
      <c r="P41" s="114">
        <v>252.756</v>
      </c>
    </row>
    <row r="42" spans="2:16">
      <c r="B42" s="114" t="s">
        <v>511</v>
      </c>
      <c r="C42" s="114">
        <v>3555.6790000000001</v>
      </c>
      <c r="D42" s="114">
        <v>4577.3969999999999</v>
      </c>
      <c r="E42" s="114">
        <v>5088.9930000000004</v>
      </c>
      <c r="F42" s="114">
        <v>6033.8130000000001</v>
      </c>
      <c r="G42" s="114">
        <v>7492.2569999999996</v>
      </c>
      <c r="H42" s="114">
        <v>8539.4719999999998</v>
      </c>
      <c r="I42" s="114">
        <v>9625.0439999999999</v>
      </c>
      <c r="J42" s="114">
        <v>10524.210999999999</v>
      </c>
      <c r="K42" s="114">
        <v>11113.528</v>
      </c>
      <c r="L42" s="114">
        <v>11227.075000000001</v>
      </c>
      <c r="M42" s="114">
        <v>12265.316999999999</v>
      </c>
      <c r="N42" s="114">
        <v>13841.901</v>
      </c>
      <c r="O42" s="114">
        <v>14340.6</v>
      </c>
      <c r="P42" s="114">
        <v>14722.837</v>
      </c>
    </row>
    <row r="43" spans="2:16">
      <c r="B43" s="114" t="s">
        <v>275</v>
      </c>
      <c r="C43" s="114">
        <v>206.23</v>
      </c>
      <c r="D43" s="114">
        <v>242.50399999999999</v>
      </c>
      <c r="E43" s="114">
        <v>232.46899999999999</v>
      </c>
      <c r="F43" s="114">
        <v>286.49900000000002</v>
      </c>
      <c r="G43" s="114">
        <v>334.96600000000001</v>
      </c>
      <c r="H43" s="114">
        <v>370.69200000000001</v>
      </c>
      <c r="I43" s="114">
        <v>382.09399999999999</v>
      </c>
      <c r="J43" s="114">
        <v>381.24</v>
      </c>
      <c r="K43" s="114">
        <v>293.49200000000002</v>
      </c>
      <c r="L43" s="114">
        <v>282.72000000000003</v>
      </c>
      <c r="M43" s="114">
        <v>311.88900000000001</v>
      </c>
      <c r="N43" s="114">
        <v>334.12400000000002</v>
      </c>
      <c r="O43" s="114">
        <v>323.375</v>
      </c>
      <c r="P43" s="114">
        <v>271.46300000000002</v>
      </c>
    </row>
    <row r="44" spans="2:16">
      <c r="B44" s="114" t="s">
        <v>510</v>
      </c>
      <c r="C44" s="114">
        <v>0.79600000000000004</v>
      </c>
      <c r="D44" s="114">
        <v>0.91600000000000004</v>
      </c>
      <c r="E44" s="114">
        <v>0.90400000000000003</v>
      </c>
      <c r="F44" s="114">
        <v>0.90900000000000003</v>
      </c>
      <c r="G44" s="114">
        <v>1.0229999999999999</v>
      </c>
      <c r="H44" s="114">
        <v>1.016</v>
      </c>
      <c r="I44" s="114">
        <v>1.1160000000000001</v>
      </c>
      <c r="J44" s="114">
        <v>1.1499999999999999</v>
      </c>
      <c r="K44" s="114">
        <v>0.96599999999999997</v>
      </c>
      <c r="L44" s="114">
        <v>1.0129999999999999</v>
      </c>
      <c r="M44" s="114">
        <v>1.077</v>
      </c>
      <c r="N44" s="114">
        <v>1.179</v>
      </c>
      <c r="O44" s="114">
        <v>1.19</v>
      </c>
      <c r="P44" s="114">
        <v>1.222</v>
      </c>
    </row>
    <row r="45" spans="2:16">
      <c r="B45" s="114" t="s">
        <v>509</v>
      </c>
      <c r="C45" s="114">
        <v>16.777999999999999</v>
      </c>
      <c r="D45" s="114">
        <v>19.547999999999998</v>
      </c>
      <c r="E45" s="114">
        <v>18.495000000000001</v>
      </c>
      <c r="F45" s="114">
        <v>21.541</v>
      </c>
      <c r="G45" s="114">
        <v>25.853000000000002</v>
      </c>
      <c r="H45" s="114">
        <v>29.35</v>
      </c>
      <c r="I45" s="114">
        <v>32.695</v>
      </c>
      <c r="J45" s="114">
        <v>35.911000000000001</v>
      </c>
      <c r="K45" s="114">
        <v>37.914999999999999</v>
      </c>
      <c r="L45" s="114">
        <v>36.64</v>
      </c>
      <c r="M45" s="114">
        <v>37.615000000000002</v>
      </c>
      <c r="N45" s="114">
        <v>47.098999999999997</v>
      </c>
      <c r="O45" s="114">
        <v>50.417999999999999</v>
      </c>
      <c r="P45" s="114">
        <v>49.076999999999998</v>
      </c>
    </row>
    <row r="46" spans="2:16">
      <c r="B46" s="114" t="s">
        <v>508</v>
      </c>
      <c r="C46" s="114">
        <v>8.7840000000000007</v>
      </c>
      <c r="D46" s="114">
        <v>11.648999999999999</v>
      </c>
      <c r="E46" s="114">
        <v>9.7129999999999992</v>
      </c>
      <c r="F46" s="114">
        <v>13.159000000000001</v>
      </c>
      <c r="G46" s="114">
        <v>15.653</v>
      </c>
      <c r="H46" s="114">
        <v>17.704000000000001</v>
      </c>
      <c r="I46" s="114">
        <v>17.959</v>
      </c>
      <c r="J46" s="114">
        <v>17.917999999999999</v>
      </c>
      <c r="K46" s="114">
        <v>11.891</v>
      </c>
      <c r="L46" s="114">
        <v>10.159000000000001</v>
      </c>
      <c r="M46" s="114">
        <v>11.11</v>
      </c>
      <c r="N46" s="114">
        <v>13.401999999999999</v>
      </c>
      <c r="O46" s="114">
        <v>12.542</v>
      </c>
      <c r="P46" s="114">
        <v>10.231999999999999</v>
      </c>
    </row>
    <row r="47" spans="2:16">
      <c r="B47" s="114" t="s">
        <v>507</v>
      </c>
      <c r="C47" s="114">
        <v>26.885000000000002</v>
      </c>
      <c r="D47" s="114">
        <v>30.802</v>
      </c>
      <c r="E47" s="114">
        <v>30.745999999999999</v>
      </c>
      <c r="F47" s="114">
        <v>37.655999999999999</v>
      </c>
      <c r="G47" s="114">
        <v>42.762</v>
      </c>
      <c r="H47" s="114">
        <v>47.231000000000002</v>
      </c>
      <c r="I47" s="114">
        <v>50.948999999999998</v>
      </c>
      <c r="J47" s="114">
        <v>52.017000000000003</v>
      </c>
      <c r="K47" s="114">
        <v>56.442</v>
      </c>
      <c r="L47" s="114">
        <v>58.847000000000001</v>
      </c>
      <c r="M47" s="114">
        <v>60.517000000000003</v>
      </c>
      <c r="N47" s="114">
        <v>62.338000000000001</v>
      </c>
      <c r="O47" s="114">
        <v>63.945999999999998</v>
      </c>
      <c r="P47" s="114">
        <v>61.45</v>
      </c>
    </row>
    <row r="48" spans="2:16">
      <c r="B48" s="114" t="s">
        <v>321</v>
      </c>
      <c r="C48" s="114">
        <v>60.073</v>
      </c>
      <c r="D48" s="114">
        <v>70.233999999999995</v>
      </c>
      <c r="E48" s="114">
        <v>62.6</v>
      </c>
      <c r="F48" s="114">
        <v>59.918999999999997</v>
      </c>
      <c r="G48" s="114">
        <v>62.537999999999997</v>
      </c>
      <c r="H48" s="114">
        <v>56.581000000000003</v>
      </c>
      <c r="I48" s="114">
        <v>58.194000000000003</v>
      </c>
      <c r="J48" s="114">
        <v>57.64</v>
      </c>
      <c r="K48" s="114">
        <v>49.526000000000003</v>
      </c>
      <c r="L48" s="114">
        <v>51.600999999999999</v>
      </c>
      <c r="M48" s="114">
        <v>55.481999999999999</v>
      </c>
      <c r="N48" s="114">
        <v>61.375</v>
      </c>
      <c r="O48" s="114">
        <v>60.759</v>
      </c>
      <c r="P48" s="114">
        <v>56.924999999999997</v>
      </c>
    </row>
    <row r="49" spans="2:16">
      <c r="B49" s="114" t="s">
        <v>322</v>
      </c>
      <c r="C49" s="114">
        <v>24.082000000000001</v>
      </c>
      <c r="D49" s="114">
        <v>27.954999999999998</v>
      </c>
      <c r="E49" s="114">
        <v>26.02</v>
      </c>
      <c r="F49" s="114">
        <v>25.753</v>
      </c>
      <c r="G49" s="114">
        <v>27.56</v>
      </c>
      <c r="H49" s="114">
        <v>24.992999999999999</v>
      </c>
      <c r="I49" s="114">
        <v>23.9</v>
      </c>
      <c r="J49" s="114">
        <v>23.161999999999999</v>
      </c>
      <c r="K49" s="114">
        <v>19.844000000000001</v>
      </c>
      <c r="L49" s="114">
        <v>20.946999999999999</v>
      </c>
      <c r="M49" s="114">
        <v>22.721</v>
      </c>
      <c r="N49" s="114">
        <v>25.321999999999999</v>
      </c>
      <c r="O49" s="114">
        <v>24.952999999999999</v>
      </c>
      <c r="P49" s="114">
        <v>23.966999999999999</v>
      </c>
    </row>
    <row r="50" spans="2:16">
      <c r="B50" s="114" t="s">
        <v>314</v>
      </c>
      <c r="C50" s="114">
        <v>189.988</v>
      </c>
      <c r="D50" s="114">
        <v>237.131</v>
      </c>
      <c r="E50" s="114">
        <v>207.55799999999999</v>
      </c>
      <c r="F50" s="114">
        <v>209.07</v>
      </c>
      <c r="G50" s="114">
        <v>229.56299999999999</v>
      </c>
      <c r="H50" s="114">
        <v>208.858</v>
      </c>
      <c r="I50" s="114">
        <v>211.68600000000001</v>
      </c>
      <c r="J50" s="114">
        <v>209.35900000000001</v>
      </c>
      <c r="K50" s="114">
        <v>188.03299999999999</v>
      </c>
      <c r="L50" s="114">
        <v>196.27199999999999</v>
      </c>
      <c r="M50" s="114">
        <v>218.62899999999999</v>
      </c>
      <c r="N50" s="114">
        <v>248.95</v>
      </c>
      <c r="O50" s="114">
        <v>250.68600000000001</v>
      </c>
      <c r="P50" s="114">
        <v>241.45500000000001</v>
      </c>
    </row>
    <row r="51" spans="2:16">
      <c r="B51" s="114" t="s">
        <v>506</v>
      </c>
      <c r="C51" s="114">
        <v>28.158000000000001</v>
      </c>
      <c r="D51" s="114">
        <v>33.621000000000002</v>
      </c>
      <c r="E51" s="114">
        <v>33.692999999999998</v>
      </c>
      <c r="F51" s="114">
        <v>34.430999999999997</v>
      </c>
      <c r="G51" s="114">
        <v>35.529000000000003</v>
      </c>
      <c r="H51" s="114">
        <v>37.03</v>
      </c>
      <c r="I51" s="114">
        <v>43.228000000000002</v>
      </c>
      <c r="J51" s="114">
        <v>48.881999999999998</v>
      </c>
      <c r="K51" s="114">
        <v>45.814999999999998</v>
      </c>
      <c r="L51" s="114">
        <v>47.963999999999999</v>
      </c>
      <c r="M51" s="114">
        <v>51.588000000000001</v>
      </c>
      <c r="N51" s="114">
        <v>58.011000000000003</v>
      </c>
      <c r="O51" s="114">
        <v>58.539000000000001</v>
      </c>
      <c r="P51" s="114">
        <v>61.402000000000001</v>
      </c>
    </row>
    <row r="52" spans="2:16">
      <c r="B52" s="114" t="s">
        <v>260</v>
      </c>
      <c r="C52" s="114">
        <v>319.42399999999998</v>
      </c>
      <c r="D52" s="114">
        <v>353.35899999999998</v>
      </c>
      <c r="E52" s="114">
        <v>321.24299999999999</v>
      </c>
      <c r="F52" s="114">
        <v>321.995</v>
      </c>
      <c r="G52" s="114">
        <v>344.00299999999999</v>
      </c>
      <c r="H52" s="114">
        <v>327.149</v>
      </c>
      <c r="I52" s="114">
        <v>343.584</v>
      </c>
      <c r="J52" s="114">
        <v>352.99400000000003</v>
      </c>
      <c r="K52" s="114">
        <v>302.673</v>
      </c>
      <c r="L52" s="114">
        <v>313.11599999999999</v>
      </c>
      <c r="M52" s="114">
        <v>332.12099999999998</v>
      </c>
      <c r="N52" s="114">
        <v>356.88</v>
      </c>
      <c r="O52" s="114">
        <v>350.10399999999998</v>
      </c>
      <c r="P52" s="114">
        <v>352.24299999999999</v>
      </c>
    </row>
    <row r="53" spans="2:16">
      <c r="B53" s="114" t="s">
        <v>505</v>
      </c>
      <c r="C53" s="114">
        <v>1.19</v>
      </c>
      <c r="D53" s="114">
        <v>1.381</v>
      </c>
      <c r="E53" s="114">
        <v>1.425</v>
      </c>
      <c r="F53" s="114">
        <v>1.542</v>
      </c>
      <c r="G53" s="114">
        <v>1.7390000000000001</v>
      </c>
      <c r="H53" s="114">
        <v>1.9</v>
      </c>
      <c r="I53" s="114">
        <v>2.0430000000000001</v>
      </c>
      <c r="J53" s="114">
        <v>2.2160000000000002</v>
      </c>
      <c r="K53" s="114">
        <v>2.4449999999999998</v>
      </c>
      <c r="L53" s="114">
        <v>2.6190000000000002</v>
      </c>
      <c r="M53" s="114">
        <v>2.7669999999999999</v>
      </c>
      <c r="N53" s="114">
        <v>3.0129999999999999</v>
      </c>
      <c r="O53" s="114">
        <v>3.3460000000000001</v>
      </c>
      <c r="P53" s="114">
        <v>3.4079999999999999</v>
      </c>
    </row>
    <row r="54" spans="2:16">
      <c r="B54" s="114" t="s">
        <v>504</v>
      </c>
      <c r="C54" s="114">
        <v>0.42099999999999999</v>
      </c>
      <c r="D54" s="114">
        <v>0.45800000000000002</v>
      </c>
      <c r="E54" s="114">
        <v>0.48899999999999999</v>
      </c>
      <c r="F54" s="114">
        <v>0.49399999999999999</v>
      </c>
      <c r="G54" s="114">
        <v>0.501</v>
      </c>
      <c r="H54" s="114">
        <v>0.48599999999999999</v>
      </c>
      <c r="I54" s="114">
        <v>0.502</v>
      </c>
      <c r="J54" s="114">
        <v>0.52400000000000002</v>
      </c>
      <c r="K54" s="114">
        <v>0.54100000000000004</v>
      </c>
      <c r="L54" s="114">
        <v>0.57499999999999996</v>
      </c>
      <c r="M54" s="114">
        <v>0.52200000000000002</v>
      </c>
      <c r="N54" s="114">
        <v>0.53</v>
      </c>
      <c r="O54" s="114">
        <v>0.57899999999999996</v>
      </c>
      <c r="P54" s="114">
        <v>0.51700000000000002</v>
      </c>
    </row>
    <row r="55" spans="2:16">
      <c r="B55" s="114" t="s">
        <v>503</v>
      </c>
      <c r="C55" s="114">
        <v>44.067</v>
      </c>
      <c r="D55" s="114">
        <v>48.206000000000003</v>
      </c>
      <c r="E55" s="114">
        <v>48.319000000000003</v>
      </c>
      <c r="F55" s="114">
        <v>53.920999999999999</v>
      </c>
      <c r="G55" s="114">
        <v>58.088000000000001</v>
      </c>
      <c r="H55" s="114">
        <v>60.747</v>
      </c>
      <c r="I55" s="114">
        <v>62.758000000000003</v>
      </c>
      <c r="J55" s="114">
        <v>67.263999999999996</v>
      </c>
      <c r="K55" s="114">
        <v>71.254000000000005</v>
      </c>
      <c r="L55" s="114">
        <v>75.777000000000001</v>
      </c>
      <c r="M55" s="114">
        <v>80.081999999999994</v>
      </c>
      <c r="N55" s="114">
        <v>85.63</v>
      </c>
      <c r="O55" s="114">
        <v>89.031999999999996</v>
      </c>
      <c r="P55" s="114">
        <v>78.730999999999995</v>
      </c>
    </row>
    <row r="56" spans="2:16">
      <c r="B56" s="114" t="s">
        <v>502</v>
      </c>
      <c r="C56" s="114">
        <v>51.008000000000003</v>
      </c>
      <c r="D56" s="114">
        <v>61.762999999999998</v>
      </c>
      <c r="E56" s="114">
        <v>62.52</v>
      </c>
      <c r="F56" s="114">
        <v>69.555000000000007</v>
      </c>
      <c r="G56" s="114">
        <v>79.277000000000001</v>
      </c>
      <c r="H56" s="114">
        <v>87.924999999999997</v>
      </c>
      <c r="I56" s="114">
        <v>95.13</v>
      </c>
      <c r="J56" s="114">
        <v>101.726</v>
      </c>
      <c r="K56" s="114">
        <v>99.29</v>
      </c>
      <c r="L56" s="114">
        <v>99.938000000000002</v>
      </c>
      <c r="M56" s="114">
        <v>104.29600000000001</v>
      </c>
      <c r="N56" s="114">
        <v>107.562</v>
      </c>
      <c r="O56" s="114">
        <v>108.108</v>
      </c>
      <c r="P56" s="114">
        <v>96.665000000000006</v>
      </c>
    </row>
    <row r="57" spans="2:16">
      <c r="B57" s="114" t="s">
        <v>501</v>
      </c>
      <c r="C57" s="114">
        <v>137.05500000000001</v>
      </c>
      <c r="D57" s="114">
        <v>170.797</v>
      </c>
      <c r="E57" s="114">
        <v>198.316</v>
      </c>
      <c r="F57" s="114">
        <v>230.024</v>
      </c>
      <c r="G57" s="114">
        <v>247.726</v>
      </c>
      <c r="H57" s="114">
        <v>278.76900000000001</v>
      </c>
      <c r="I57" s="114">
        <v>288.00700000000001</v>
      </c>
      <c r="J57" s="114">
        <v>305.56700000000001</v>
      </c>
      <c r="K57" s="114">
        <v>332.07499999999999</v>
      </c>
      <c r="L57" s="114">
        <v>332.48399999999998</v>
      </c>
      <c r="M57" s="114">
        <v>236.52799999999999</v>
      </c>
      <c r="N57" s="114">
        <v>250.25299999999999</v>
      </c>
      <c r="O57" s="114">
        <v>302.33499999999998</v>
      </c>
      <c r="P57" s="114">
        <v>361.84699999999998</v>
      </c>
    </row>
    <row r="58" spans="2:16">
      <c r="B58" s="114" t="s">
        <v>500</v>
      </c>
      <c r="C58" s="114">
        <v>17.012</v>
      </c>
      <c r="D58" s="114">
        <v>17.986999999999998</v>
      </c>
      <c r="E58" s="114">
        <v>17.602</v>
      </c>
      <c r="F58" s="114">
        <v>18.448</v>
      </c>
      <c r="G58" s="114">
        <v>20.283999999999999</v>
      </c>
      <c r="H58" s="114">
        <v>21.385999999999999</v>
      </c>
      <c r="I58" s="114">
        <v>21.991</v>
      </c>
      <c r="J58" s="114">
        <v>22.593</v>
      </c>
      <c r="K58" s="114">
        <v>23.437999999999999</v>
      </c>
      <c r="L58" s="114">
        <v>24.190999999999999</v>
      </c>
      <c r="M58" s="114">
        <v>24.978999999999999</v>
      </c>
      <c r="N58" s="114">
        <v>26.117000000000001</v>
      </c>
      <c r="O58" s="114">
        <v>27.023</v>
      </c>
      <c r="P58" s="114">
        <v>24.609000000000002</v>
      </c>
    </row>
    <row r="59" spans="2:16">
      <c r="B59" s="114" t="s">
        <v>499</v>
      </c>
      <c r="C59" s="114">
        <v>13.089</v>
      </c>
      <c r="D59" s="114">
        <v>19.829999999999998</v>
      </c>
      <c r="E59" s="114">
        <v>15.087999999999999</v>
      </c>
      <c r="F59" s="114">
        <v>16.314</v>
      </c>
      <c r="G59" s="114">
        <v>21.356999999999999</v>
      </c>
      <c r="H59" s="114">
        <v>22.388000000000002</v>
      </c>
      <c r="I59" s="114">
        <v>21.949000000000002</v>
      </c>
      <c r="J59" s="114">
        <v>21.765000000000001</v>
      </c>
      <c r="K59" s="114">
        <v>13.185</v>
      </c>
      <c r="L59" s="114">
        <v>11.241</v>
      </c>
      <c r="M59" s="114">
        <v>12.201000000000001</v>
      </c>
      <c r="N59" s="114">
        <v>13.278</v>
      </c>
      <c r="O59" s="114">
        <v>11.025</v>
      </c>
      <c r="P59" s="114">
        <v>9.5239999999999991</v>
      </c>
    </row>
    <row r="60" spans="2:16">
      <c r="B60" s="114" t="s">
        <v>498</v>
      </c>
      <c r="C60" s="114">
        <v>1.02</v>
      </c>
      <c r="D60" s="114">
        <v>0.92300000000000004</v>
      </c>
      <c r="E60" s="114">
        <v>1.2969999999999999</v>
      </c>
      <c r="F60" s="114">
        <v>1.59</v>
      </c>
      <c r="G60" s="114">
        <v>2.0649999999999999</v>
      </c>
      <c r="H60" s="114">
        <v>2.2549999999999999</v>
      </c>
      <c r="I60" s="114">
        <v>1.958</v>
      </c>
      <c r="J60" s="114">
        <v>2.6040000000000001</v>
      </c>
      <c r="K60" s="114">
        <v>2.016</v>
      </c>
      <c r="L60" s="114">
        <v>2.2130000000000001</v>
      </c>
      <c r="M60" s="114">
        <v>1.9039999999999999</v>
      </c>
      <c r="N60" s="114">
        <v>2.0059999999999998</v>
      </c>
      <c r="O60" s="114">
        <v>1.982</v>
      </c>
      <c r="P60" s="114">
        <v>2.0859999999999999</v>
      </c>
    </row>
    <row r="61" spans="2:16">
      <c r="B61" s="114" t="s">
        <v>323</v>
      </c>
      <c r="C61" s="114">
        <v>22.472999999999999</v>
      </c>
      <c r="D61" s="114">
        <v>24.463000000000001</v>
      </c>
      <c r="E61" s="114">
        <v>19.803999999999998</v>
      </c>
      <c r="F61" s="114">
        <v>19.73</v>
      </c>
      <c r="G61" s="114">
        <v>23.420999999999999</v>
      </c>
      <c r="H61" s="114">
        <v>23.206</v>
      </c>
      <c r="I61" s="114">
        <v>25.279</v>
      </c>
      <c r="J61" s="114">
        <v>26.815999999999999</v>
      </c>
      <c r="K61" s="114">
        <v>23.06</v>
      </c>
      <c r="L61" s="114">
        <v>24.268999999999998</v>
      </c>
      <c r="M61" s="114">
        <v>26.942</v>
      </c>
      <c r="N61" s="114">
        <v>30.645</v>
      </c>
      <c r="O61" s="114">
        <v>31.475000000000001</v>
      </c>
      <c r="P61" s="114">
        <v>31.004999999999999</v>
      </c>
    </row>
    <row r="62" spans="2:16">
      <c r="B62" s="114" t="s">
        <v>497</v>
      </c>
      <c r="C62" s="114">
        <v>3.4649999999999999</v>
      </c>
      <c r="D62" s="114">
        <v>3.298</v>
      </c>
      <c r="E62" s="114">
        <v>3.5960000000000001</v>
      </c>
      <c r="F62" s="114">
        <v>4.4379999999999997</v>
      </c>
      <c r="G62" s="114">
        <v>4.8259999999999996</v>
      </c>
      <c r="H62" s="114">
        <v>4.8869999999999996</v>
      </c>
      <c r="I62" s="114">
        <v>4.5999999999999996</v>
      </c>
      <c r="J62" s="114">
        <v>4.4260000000000002</v>
      </c>
      <c r="K62" s="114">
        <v>4.0609999999999999</v>
      </c>
      <c r="L62" s="114">
        <v>3.8149999999999999</v>
      </c>
      <c r="M62" s="114">
        <v>4.407</v>
      </c>
      <c r="N62" s="114">
        <v>4.6660000000000004</v>
      </c>
      <c r="O62" s="114">
        <v>4.4710000000000001</v>
      </c>
      <c r="P62" s="114">
        <v>3.9489999999999998</v>
      </c>
    </row>
    <row r="63" spans="2:16">
      <c r="B63" s="114" t="s">
        <v>496</v>
      </c>
      <c r="C63" s="114">
        <v>19.329000000000001</v>
      </c>
      <c r="D63" s="114">
        <v>26.25</v>
      </c>
      <c r="E63" s="114">
        <v>28.672000000000001</v>
      </c>
      <c r="F63" s="114">
        <v>26.887</v>
      </c>
      <c r="G63" s="114">
        <v>30.48</v>
      </c>
      <c r="H63" s="114">
        <v>42.220999999999997</v>
      </c>
      <c r="I63" s="114">
        <v>46.543999999999997</v>
      </c>
      <c r="J63" s="114">
        <v>54.164999999999999</v>
      </c>
      <c r="K63" s="114">
        <v>63.081000000000003</v>
      </c>
      <c r="L63" s="114">
        <v>72.12</v>
      </c>
      <c r="M63" s="114">
        <v>76.840999999999994</v>
      </c>
      <c r="N63" s="114">
        <v>80.206999999999994</v>
      </c>
      <c r="O63" s="114">
        <v>92.608000000000004</v>
      </c>
      <c r="P63" s="114">
        <v>96.611000000000004</v>
      </c>
    </row>
    <row r="64" spans="2:16">
      <c r="B64" s="114" t="s">
        <v>495</v>
      </c>
      <c r="C64" s="114">
        <v>3.6880000000000002</v>
      </c>
      <c r="D64" s="114">
        <v>3.8159999999999998</v>
      </c>
      <c r="E64" s="114">
        <v>3.1059999999999999</v>
      </c>
      <c r="F64" s="114">
        <v>3.4020000000000001</v>
      </c>
      <c r="G64" s="114">
        <v>4.0940000000000003</v>
      </c>
      <c r="H64" s="114">
        <v>4.3029999999999999</v>
      </c>
      <c r="I64" s="114">
        <v>4.5389999999999997</v>
      </c>
      <c r="J64" s="114">
        <v>4.8570000000000002</v>
      </c>
      <c r="K64" s="114">
        <v>4.6820000000000004</v>
      </c>
      <c r="L64" s="114">
        <v>4.93</v>
      </c>
      <c r="M64" s="114">
        <v>5.3529999999999998</v>
      </c>
      <c r="N64" s="114">
        <v>5.5810000000000004</v>
      </c>
      <c r="O64" s="114">
        <v>5.4969999999999999</v>
      </c>
      <c r="P64" s="114">
        <v>4.3159999999999998</v>
      </c>
    </row>
    <row r="65" spans="2:16">
      <c r="B65" s="114" t="s">
        <v>261</v>
      </c>
      <c r="C65" s="114">
        <v>256.40800000000002</v>
      </c>
      <c r="D65" s="114">
        <v>285.685</v>
      </c>
      <c r="E65" s="114">
        <v>253.22200000000001</v>
      </c>
      <c r="F65" s="114">
        <v>249.62799999999999</v>
      </c>
      <c r="G65" s="114">
        <v>275.55599999999998</v>
      </c>
      <c r="H65" s="114">
        <v>258.45400000000001</v>
      </c>
      <c r="I65" s="114">
        <v>271.36599999999999</v>
      </c>
      <c r="J65" s="114">
        <v>274.93400000000003</v>
      </c>
      <c r="K65" s="114">
        <v>234.55799999999999</v>
      </c>
      <c r="L65" s="114">
        <v>240.70500000000001</v>
      </c>
      <c r="M65" s="114">
        <v>255.55799999999999</v>
      </c>
      <c r="N65" s="114">
        <v>276.11200000000002</v>
      </c>
      <c r="O65" s="114">
        <v>268.99599999999998</v>
      </c>
      <c r="P65" s="114">
        <v>270.637</v>
      </c>
    </row>
    <row r="66" spans="2:16">
      <c r="B66" s="114" t="s">
        <v>281</v>
      </c>
      <c r="C66" s="114">
        <v>2660.9050000000002</v>
      </c>
      <c r="D66" s="114">
        <v>2929.9830000000002</v>
      </c>
      <c r="E66" s="114">
        <v>2697.9549999999999</v>
      </c>
      <c r="F66" s="114">
        <v>2647.348</v>
      </c>
      <c r="G66" s="114">
        <v>2864.6529999999998</v>
      </c>
      <c r="H66" s="114">
        <v>2685.3710000000001</v>
      </c>
      <c r="I66" s="114">
        <v>2811.9180000000001</v>
      </c>
      <c r="J66" s="114">
        <v>2856.701</v>
      </c>
      <c r="K66" s="114">
        <v>2439.4360000000001</v>
      </c>
      <c r="L66" s="114">
        <v>2472.2820000000002</v>
      </c>
      <c r="M66" s="114">
        <v>2594.2350000000001</v>
      </c>
      <c r="N66" s="114">
        <v>2791.163</v>
      </c>
      <c r="O66" s="114">
        <v>2717.2040000000002</v>
      </c>
      <c r="P66" s="114">
        <v>2598.9070000000002</v>
      </c>
    </row>
    <row r="67" spans="2:16">
      <c r="B67" s="114" t="s">
        <v>494</v>
      </c>
      <c r="C67" s="114">
        <v>12.457000000000001</v>
      </c>
      <c r="D67" s="114">
        <v>15.57</v>
      </c>
      <c r="E67" s="114">
        <v>12.188000000000001</v>
      </c>
      <c r="F67" s="114">
        <v>14.384</v>
      </c>
      <c r="G67" s="114">
        <v>18.207000000000001</v>
      </c>
      <c r="H67" s="114">
        <v>17.181000000000001</v>
      </c>
      <c r="I67" s="114">
        <v>17.596</v>
      </c>
      <c r="J67" s="114">
        <v>18.209</v>
      </c>
      <c r="K67" s="114">
        <v>14.385</v>
      </c>
      <c r="L67" s="114">
        <v>14.02</v>
      </c>
      <c r="M67" s="114">
        <v>14.923999999999999</v>
      </c>
      <c r="N67" s="114">
        <v>16.875</v>
      </c>
      <c r="O67" s="114">
        <v>16.875</v>
      </c>
      <c r="P67" s="114">
        <v>15.641999999999999</v>
      </c>
    </row>
    <row r="68" spans="2:16">
      <c r="B68" s="114" t="s">
        <v>493</v>
      </c>
      <c r="C68" s="114">
        <v>1.28</v>
      </c>
      <c r="D68" s="114">
        <v>1.5620000000000001</v>
      </c>
      <c r="E68" s="114">
        <v>1.45</v>
      </c>
      <c r="F68" s="114">
        <v>1.5429999999999999</v>
      </c>
      <c r="G68" s="114">
        <v>1.41</v>
      </c>
      <c r="H68" s="114">
        <v>1.415</v>
      </c>
      <c r="I68" s="114">
        <v>1.3759999999999999</v>
      </c>
      <c r="J68" s="114">
        <v>1.2290000000000001</v>
      </c>
      <c r="K68" s="114">
        <v>1.355</v>
      </c>
      <c r="L68" s="114">
        <v>1.47</v>
      </c>
      <c r="M68" s="114">
        <v>1.498</v>
      </c>
      <c r="N68" s="114">
        <v>1.6619999999999999</v>
      </c>
      <c r="O68" s="114">
        <v>1.8180000000000001</v>
      </c>
      <c r="P68" s="114">
        <v>1.913</v>
      </c>
    </row>
    <row r="69" spans="2:16">
      <c r="B69" s="114" t="s">
        <v>492</v>
      </c>
      <c r="C69" s="114">
        <v>10.459</v>
      </c>
      <c r="D69" s="114">
        <v>13.154</v>
      </c>
      <c r="E69" s="114">
        <v>11.069000000000001</v>
      </c>
      <c r="F69" s="114">
        <v>12.243</v>
      </c>
      <c r="G69" s="114">
        <v>15.106999999999999</v>
      </c>
      <c r="H69" s="114">
        <v>16.489000000000001</v>
      </c>
      <c r="I69" s="114">
        <v>17.190000000000001</v>
      </c>
      <c r="J69" s="114">
        <v>17.626999999999999</v>
      </c>
      <c r="K69" s="114">
        <v>14.952999999999999</v>
      </c>
      <c r="L69" s="114">
        <v>15.141</v>
      </c>
      <c r="M69" s="114">
        <v>16.242000000000001</v>
      </c>
      <c r="N69" s="114">
        <v>17.599</v>
      </c>
      <c r="O69" s="114">
        <v>17.477</v>
      </c>
      <c r="P69" s="114">
        <v>15.733000000000001</v>
      </c>
    </row>
    <row r="70" spans="2:16">
      <c r="B70" s="114" t="s">
        <v>282</v>
      </c>
      <c r="C70" s="114">
        <v>3425.982</v>
      </c>
      <c r="D70" s="114">
        <v>3744.8539999999998</v>
      </c>
      <c r="E70" s="114">
        <v>3407.5569999999998</v>
      </c>
      <c r="F70" s="114">
        <v>3402.444</v>
      </c>
      <c r="G70" s="114">
        <v>3748.6550000000002</v>
      </c>
      <c r="H70" s="114">
        <v>3529.377</v>
      </c>
      <c r="I70" s="114">
        <v>3733.8589999999999</v>
      </c>
      <c r="J70" s="114">
        <v>3890.0949999999998</v>
      </c>
      <c r="K70" s="114">
        <v>3357.9259999999999</v>
      </c>
      <c r="L70" s="114">
        <v>3468.8960000000002</v>
      </c>
      <c r="M70" s="114">
        <v>3681.3029999999999</v>
      </c>
      <c r="N70" s="114">
        <v>3965.5650000000001</v>
      </c>
      <c r="O70" s="114">
        <v>3861.55</v>
      </c>
      <c r="P70" s="114">
        <v>3803.0140000000001</v>
      </c>
    </row>
    <row r="71" spans="2:16">
      <c r="B71" s="114" t="s">
        <v>491</v>
      </c>
      <c r="C71" s="114">
        <v>33.942</v>
      </c>
      <c r="D71" s="114">
        <v>38.414000000000001</v>
      </c>
      <c r="E71" s="114">
        <v>34.253999999999998</v>
      </c>
      <c r="F71" s="114">
        <v>43.042999999999999</v>
      </c>
      <c r="G71" s="114">
        <v>53.645000000000003</v>
      </c>
      <c r="H71" s="114">
        <v>56.505000000000003</v>
      </c>
      <c r="I71" s="114">
        <v>63.279000000000003</v>
      </c>
      <c r="J71" s="114">
        <v>53.173000000000002</v>
      </c>
      <c r="K71" s="114">
        <v>48.594999999999999</v>
      </c>
      <c r="L71" s="114">
        <v>54.988999999999997</v>
      </c>
      <c r="M71" s="114">
        <v>58.978000000000002</v>
      </c>
      <c r="N71" s="114">
        <v>65.518000000000001</v>
      </c>
      <c r="O71" s="114">
        <v>66.998000000000005</v>
      </c>
      <c r="P71" s="114">
        <v>68.418000000000006</v>
      </c>
    </row>
    <row r="72" spans="2:16">
      <c r="B72" s="114" t="s">
        <v>287</v>
      </c>
      <c r="C72" s="114">
        <v>316.25</v>
      </c>
      <c r="D72" s="114">
        <v>352.86599999999999</v>
      </c>
      <c r="E72" s="114">
        <v>328.15600000000001</v>
      </c>
      <c r="F72" s="114">
        <v>297.36799999999999</v>
      </c>
      <c r="G72" s="114">
        <v>282.94600000000003</v>
      </c>
      <c r="H72" s="114">
        <v>242.19300000000001</v>
      </c>
      <c r="I72" s="114">
        <v>238.55500000000001</v>
      </c>
      <c r="J72" s="114">
        <v>235.66900000000001</v>
      </c>
      <c r="K72" s="114">
        <v>195.416</v>
      </c>
      <c r="L72" s="114">
        <v>192.81</v>
      </c>
      <c r="M72" s="114">
        <v>200.05500000000001</v>
      </c>
      <c r="N72" s="114">
        <v>212.346</v>
      </c>
      <c r="O72" s="114">
        <v>205.34899999999999</v>
      </c>
      <c r="P72" s="114">
        <v>189.25899999999999</v>
      </c>
    </row>
    <row r="73" spans="2:16">
      <c r="B73" s="114" t="s">
        <v>490</v>
      </c>
      <c r="C73" s="114">
        <v>0.75900000000000001</v>
      </c>
      <c r="D73" s="114">
        <v>0.82599999999999996</v>
      </c>
      <c r="E73" s="114">
        <v>0.77100000000000002</v>
      </c>
      <c r="F73" s="114">
        <v>0.77100000000000002</v>
      </c>
      <c r="G73" s="114">
        <v>0.77900000000000003</v>
      </c>
      <c r="H73" s="114">
        <v>0.8</v>
      </c>
      <c r="I73" s="114">
        <v>0.84299999999999997</v>
      </c>
      <c r="J73" s="114">
        <v>0.91100000000000003</v>
      </c>
      <c r="K73" s="114">
        <v>0.997</v>
      </c>
      <c r="L73" s="114">
        <v>1.0620000000000001</v>
      </c>
      <c r="M73" s="114">
        <v>1.1259999999999999</v>
      </c>
      <c r="N73" s="114">
        <v>1.169</v>
      </c>
      <c r="O73" s="114">
        <v>1.2050000000000001</v>
      </c>
      <c r="P73" s="114">
        <v>1.0369999999999999</v>
      </c>
    </row>
    <row r="74" spans="2:16">
      <c r="B74" s="114" t="s">
        <v>489</v>
      </c>
      <c r="C74" s="114">
        <v>35.027999999999999</v>
      </c>
      <c r="D74" s="114">
        <v>40.241999999999997</v>
      </c>
      <c r="E74" s="114">
        <v>37.996000000000002</v>
      </c>
      <c r="F74" s="114">
        <v>41.491999999999997</v>
      </c>
      <c r="G74" s="114">
        <v>47.418999999999997</v>
      </c>
      <c r="H74" s="114">
        <v>49.902000000000001</v>
      </c>
      <c r="I74" s="114">
        <v>52.988999999999997</v>
      </c>
      <c r="J74" s="114">
        <v>57.835000000000001</v>
      </c>
      <c r="K74" s="114">
        <v>62.18</v>
      </c>
      <c r="L74" s="114">
        <v>66.034000000000006</v>
      </c>
      <c r="M74" s="114">
        <v>71.582999999999998</v>
      </c>
      <c r="N74" s="114">
        <v>73.120999999999995</v>
      </c>
      <c r="O74" s="114">
        <v>76.694000000000003</v>
      </c>
      <c r="P74" s="114">
        <v>77.072999999999993</v>
      </c>
    </row>
    <row r="75" spans="2:16">
      <c r="B75" s="114" t="s">
        <v>488</v>
      </c>
      <c r="C75" s="114">
        <v>6.3170000000000002</v>
      </c>
      <c r="D75" s="114">
        <v>6.9660000000000002</v>
      </c>
      <c r="E75" s="114">
        <v>6.7530000000000001</v>
      </c>
      <c r="F75" s="114">
        <v>6.8579999999999997</v>
      </c>
      <c r="G75" s="114">
        <v>6.0339999999999998</v>
      </c>
      <c r="H75" s="114">
        <v>7.3040000000000003</v>
      </c>
      <c r="I75" s="114">
        <v>8.3740000000000006</v>
      </c>
      <c r="J75" s="114">
        <v>8.7899999999999991</v>
      </c>
      <c r="K75" s="114">
        <v>8.7899999999999991</v>
      </c>
      <c r="L75" s="114">
        <v>8.6039999999999992</v>
      </c>
      <c r="M75" s="114">
        <v>10.337</v>
      </c>
      <c r="N75" s="114">
        <v>12.180999999999999</v>
      </c>
      <c r="O75" s="114">
        <v>13.797000000000001</v>
      </c>
      <c r="P75" s="114">
        <v>15.455</v>
      </c>
    </row>
    <row r="76" spans="2:16">
      <c r="B76" s="114" t="s">
        <v>487</v>
      </c>
      <c r="C76" s="114">
        <v>0.753</v>
      </c>
      <c r="D76" s="114">
        <v>0.95299999999999996</v>
      </c>
      <c r="E76" s="114">
        <v>0.88900000000000001</v>
      </c>
      <c r="F76" s="114">
        <v>0.94099999999999995</v>
      </c>
      <c r="G76" s="114">
        <v>1.157</v>
      </c>
      <c r="H76" s="114">
        <v>1.05</v>
      </c>
      <c r="I76" s="114">
        <v>1.1100000000000001</v>
      </c>
      <c r="J76" s="114">
        <v>1.1359999999999999</v>
      </c>
      <c r="K76" s="114">
        <v>1.153</v>
      </c>
      <c r="L76" s="114">
        <v>1.2450000000000001</v>
      </c>
      <c r="M76" s="114">
        <v>1.4690000000000001</v>
      </c>
      <c r="N76" s="114">
        <v>1.506</v>
      </c>
      <c r="O76" s="114">
        <v>1.44</v>
      </c>
      <c r="P76" s="114">
        <v>1.4339999999999999</v>
      </c>
    </row>
    <row r="77" spans="2:16">
      <c r="B77" s="114" t="s">
        <v>486</v>
      </c>
      <c r="C77" s="114">
        <v>2.2250000000000001</v>
      </c>
      <c r="D77" s="114">
        <v>2.4910000000000001</v>
      </c>
      <c r="E77" s="114">
        <v>2.5960000000000001</v>
      </c>
      <c r="F77" s="114">
        <v>2.8889999999999998</v>
      </c>
      <c r="G77" s="114">
        <v>3.3279999999999998</v>
      </c>
      <c r="H77" s="114">
        <v>4.0629999999999997</v>
      </c>
      <c r="I77" s="114">
        <v>4.1680000000000001</v>
      </c>
      <c r="J77" s="114">
        <v>4.1280000000000001</v>
      </c>
      <c r="K77" s="114">
        <v>4.28</v>
      </c>
      <c r="L77" s="114">
        <v>4.4829999999999997</v>
      </c>
      <c r="M77" s="114">
        <v>4.7480000000000002</v>
      </c>
      <c r="N77" s="114">
        <v>4.7880000000000003</v>
      </c>
      <c r="O77" s="114">
        <v>5.1740000000000004</v>
      </c>
      <c r="P77" s="114">
        <v>5.766</v>
      </c>
    </row>
    <row r="78" spans="2:16">
      <c r="B78" s="114" t="s">
        <v>485</v>
      </c>
      <c r="C78" s="114">
        <v>9.3160000000000007</v>
      </c>
      <c r="D78" s="114">
        <v>10.388999999999999</v>
      </c>
      <c r="E78" s="114">
        <v>11.271000000000001</v>
      </c>
      <c r="F78" s="114">
        <v>11.654999999999999</v>
      </c>
      <c r="G78" s="114">
        <v>13.009</v>
      </c>
      <c r="H78" s="114">
        <v>13.709</v>
      </c>
      <c r="I78" s="114">
        <v>14.5</v>
      </c>
      <c r="J78" s="114">
        <v>14.789</v>
      </c>
      <c r="K78" s="114">
        <v>14.856</v>
      </c>
      <c r="L78" s="114">
        <v>13.731999999999999</v>
      </c>
      <c r="M78" s="114">
        <v>14.214</v>
      </c>
      <c r="N78" s="114">
        <v>15.965</v>
      </c>
      <c r="O78" s="114">
        <v>14.334</v>
      </c>
      <c r="P78" s="114">
        <v>14.286</v>
      </c>
    </row>
    <row r="79" spans="2:16">
      <c r="B79" s="114" t="s">
        <v>484</v>
      </c>
      <c r="C79" s="114">
        <v>12.275</v>
      </c>
      <c r="D79" s="114">
        <v>13.79</v>
      </c>
      <c r="E79" s="114">
        <v>14.486000000000001</v>
      </c>
      <c r="F79" s="114">
        <v>15.73</v>
      </c>
      <c r="G79" s="114">
        <v>17.649999999999999</v>
      </c>
      <c r="H79" s="114">
        <v>18.527000000000001</v>
      </c>
      <c r="I79" s="114">
        <v>18.497</v>
      </c>
      <c r="J79" s="114">
        <v>19.754999999999999</v>
      </c>
      <c r="K79" s="114">
        <v>20.978000000000002</v>
      </c>
      <c r="L79" s="114">
        <v>21.713999999999999</v>
      </c>
      <c r="M79" s="114">
        <v>23.137</v>
      </c>
      <c r="N79" s="114">
        <v>23.856999999999999</v>
      </c>
      <c r="O79" s="114">
        <v>24.920999999999999</v>
      </c>
      <c r="P79" s="114">
        <v>23.690999999999999</v>
      </c>
    </row>
    <row r="80" spans="2:16">
      <c r="B80" s="114" t="s">
        <v>483</v>
      </c>
      <c r="C80" s="114">
        <v>211.583</v>
      </c>
      <c r="D80" s="114">
        <v>219.279</v>
      </c>
      <c r="E80" s="114">
        <v>214.048</v>
      </c>
      <c r="F80" s="114">
        <v>228.63900000000001</v>
      </c>
      <c r="G80" s="114">
        <v>248.51400000000001</v>
      </c>
      <c r="H80" s="114">
        <v>262.62900000000002</v>
      </c>
      <c r="I80" s="114">
        <v>275.697</v>
      </c>
      <c r="J80" s="114">
        <v>291.45999999999998</v>
      </c>
      <c r="K80" s="114">
        <v>309.38600000000002</v>
      </c>
      <c r="L80" s="114">
        <v>320.83999999999997</v>
      </c>
      <c r="M80" s="114">
        <v>341.24200000000002</v>
      </c>
      <c r="N80" s="114">
        <v>361.69200000000001</v>
      </c>
      <c r="O80" s="114">
        <v>365.70800000000003</v>
      </c>
      <c r="P80" s="114">
        <v>349.44499999999999</v>
      </c>
    </row>
    <row r="81" spans="2:16">
      <c r="B81" s="114" t="s">
        <v>324</v>
      </c>
      <c r="C81" s="114">
        <v>139.96600000000001</v>
      </c>
      <c r="D81" s="114">
        <v>158.136</v>
      </c>
      <c r="E81" s="114">
        <v>130.76</v>
      </c>
      <c r="F81" s="114">
        <v>131.917</v>
      </c>
      <c r="G81" s="114">
        <v>141.76</v>
      </c>
      <c r="H81" s="114">
        <v>128.47499999999999</v>
      </c>
      <c r="I81" s="114">
        <v>135.41200000000001</v>
      </c>
      <c r="J81" s="114">
        <v>140.76499999999999</v>
      </c>
      <c r="K81" s="114">
        <v>125.074</v>
      </c>
      <c r="L81" s="114">
        <v>128.471</v>
      </c>
      <c r="M81" s="114">
        <v>142.96199999999999</v>
      </c>
      <c r="N81" s="114">
        <v>160.41900000000001</v>
      </c>
      <c r="O81" s="114">
        <v>163.459</v>
      </c>
      <c r="P81" s="114">
        <v>154.56200000000001</v>
      </c>
    </row>
    <row r="82" spans="2:16">
      <c r="B82" s="114" t="s">
        <v>363</v>
      </c>
      <c r="C82" s="114">
        <v>21.652999999999999</v>
      </c>
      <c r="D82" s="114">
        <v>18.074999999999999</v>
      </c>
      <c r="E82" s="114">
        <v>13.154</v>
      </c>
      <c r="F82" s="114">
        <v>13.750999999999999</v>
      </c>
      <c r="G82" s="114">
        <v>15.222</v>
      </c>
      <c r="H82" s="114">
        <v>14.752000000000001</v>
      </c>
      <c r="I82" s="114">
        <v>16.125</v>
      </c>
      <c r="J82" s="114">
        <v>17.867999999999999</v>
      </c>
      <c r="K82" s="114">
        <v>17.516999999999999</v>
      </c>
      <c r="L82" s="114">
        <v>20.792999999999999</v>
      </c>
      <c r="M82" s="114">
        <v>24.728000000000002</v>
      </c>
      <c r="N82" s="114">
        <v>26.224</v>
      </c>
      <c r="O82" s="114">
        <v>24.837</v>
      </c>
      <c r="P82" s="114">
        <v>21.715</v>
      </c>
    </row>
    <row r="83" spans="2:16">
      <c r="B83" s="114" t="s">
        <v>263</v>
      </c>
      <c r="C83" s="114">
        <v>1238.7</v>
      </c>
      <c r="D83" s="114">
        <v>1224.096</v>
      </c>
      <c r="E83" s="114">
        <v>1365.373</v>
      </c>
      <c r="F83" s="114">
        <v>1708.46</v>
      </c>
      <c r="G83" s="114">
        <v>1823.0519999999999</v>
      </c>
      <c r="H83" s="114">
        <v>1827.6369999999999</v>
      </c>
      <c r="I83" s="114">
        <v>1856.721</v>
      </c>
      <c r="J83" s="114">
        <v>2039.127</v>
      </c>
      <c r="K83" s="114">
        <v>2103.5880000000002</v>
      </c>
      <c r="L83" s="114">
        <v>2294.1179999999999</v>
      </c>
      <c r="M83" s="114">
        <v>2651.4740000000002</v>
      </c>
      <c r="N83" s="114">
        <v>2701.1120000000001</v>
      </c>
      <c r="O83" s="114">
        <v>2870.5039999999999</v>
      </c>
      <c r="P83" s="114">
        <v>2708.77</v>
      </c>
    </row>
    <row r="84" spans="2:16">
      <c r="B84" s="114" t="s">
        <v>265</v>
      </c>
      <c r="C84" s="114">
        <v>470.14400000000001</v>
      </c>
      <c r="D84" s="114">
        <v>558.58199999999999</v>
      </c>
      <c r="E84" s="114">
        <v>577.53899999999999</v>
      </c>
      <c r="F84" s="114">
        <v>755.25599999999997</v>
      </c>
      <c r="G84" s="114">
        <v>892.59</v>
      </c>
      <c r="H84" s="114">
        <v>919.00199999999995</v>
      </c>
      <c r="I84" s="114">
        <v>916.64599999999996</v>
      </c>
      <c r="J84" s="114">
        <v>891.05100000000004</v>
      </c>
      <c r="K84" s="114">
        <v>860.74099999999999</v>
      </c>
      <c r="L84" s="114">
        <v>932.06600000000003</v>
      </c>
      <c r="M84" s="114">
        <v>1015.4880000000001</v>
      </c>
      <c r="N84" s="114">
        <v>1042.711</v>
      </c>
      <c r="O84" s="114">
        <v>1120.0419999999999</v>
      </c>
      <c r="P84" s="114">
        <v>1059.6379999999999</v>
      </c>
    </row>
    <row r="85" spans="2:16">
      <c r="B85" s="114" t="s">
        <v>266</v>
      </c>
      <c r="C85" s="114">
        <v>350.06799999999998</v>
      </c>
      <c r="D85" s="114">
        <v>405.56799999999998</v>
      </c>
      <c r="E85" s="114">
        <v>414.01299999999998</v>
      </c>
      <c r="F85" s="114">
        <v>486.774</v>
      </c>
      <c r="G85" s="114">
        <v>580.11300000000006</v>
      </c>
      <c r="H85" s="114">
        <v>392.29500000000002</v>
      </c>
      <c r="I85" s="114">
        <v>400.08699999999999</v>
      </c>
      <c r="J85" s="114">
        <v>433.08800000000002</v>
      </c>
      <c r="K85" s="114">
        <v>385.02300000000002</v>
      </c>
      <c r="L85" s="114">
        <v>418.06400000000002</v>
      </c>
      <c r="M85" s="114">
        <v>445.52800000000002</v>
      </c>
      <c r="N85" s="114">
        <v>456.59</v>
      </c>
      <c r="O85" s="114">
        <v>581.25199999999995</v>
      </c>
      <c r="P85" s="114">
        <v>635.72400000000005</v>
      </c>
    </row>
    <row r="86" spans="2:16">
      <c r="B86" s="114" t="s">
        <v>482</v>
      </c>
      <c r="C86" s="114">
        <v>88.832999999999998</v>
      </c>
      <c r="D86" s="114">
        <v>131.614</v>
      </c>
      <c r="E86" s="114">
        <v>111.66</v>
      </c>
      <c r="F86" s="114">
        <v>138.517</v>
      </c>
      <c r="G86" s="114">
        <v>185.75</v>
      </c>
      <c r="H86" s="114">
        <v>218.03200000000001</v>
      </c>
      <c r="I86" s="114">
        <v>234.63800000000001</v>
      </c>
      <c r="J86" s="114">
        <v>234.65100000000001</v>
      </c>
      <c r="K86" s="114">
        <v>177.63399999999999</v>
      </c>
      <c r="L86" s="114">
        <v>167.71600000000001</v>
      </c>
      <c r="M86" s="114">
        <v>192.34299999999999</v>
      </c>
      <c r="N86" s="114">
        <v>216.946</v>
      </c>
      <c r="O86" s="114">
        <v>222.434</v>
      </c>
      <c r="P86" s="114">
        <v>172.119</v>
      </c>
    </row>
    <row r="87" spans="2:16">
      <c r="B87" s="114" t="s">
        <v>276</v>
      </c>
      <c r="C87" s="114">
        <v>270.29599999999999</v>
      </c>
      <c r="D87" s="114">
        <v>275.89400000000001</v>
      </c>
      <c r="E87" s="114">
        <v>236.87100000000001</v>
      </c>
      <c r="F87" s="114">
        <v>222.72300000000001</v>
      </c>
      <c r="G87" s="114">
        <v>237.905</v>
      </c>
      <c r="H87" s="114">
        <v>225.185</v>
      </c>
      <c r="I87" s="114">
        <v>238.26400000000001</v>
      </c>
      <c r="J87" s="114">
        <v>258.88900000000001</v>
      </c>
      <c r="K87" s="114">
        <v>292.03699999999998</v>
      </c>
      <c r="L87" s="114">
        <v>299.14499999999998</v>
      </c>
      <c r="M87" s="114">
        <v>337.54500000000002</v>
      </c>
      <c r="N87" s="114">
        <v>386.68900000000002</v>
      </c>
      <c r="O87" s="114">
        <v>398.37900000000002</v>
      </c>
      <c r="P87" s="114">
        <v>418.71600000000001</v>
      </c>
    </row>
    <row r="88" spans="2:16">
      <c r="B88" s="114" t="s">
        <v>481</v>
      </c>
      <c r="C88" s="114">
        <v>179.06899999999999</v>
      </c>
      <c r="D88" s="114">
        <v>216.33799999999999</v>
      </c>
      <c r="E88" s="114">
        <v>207.49799999999999</v>
      </c>
      <c r="F88" s="114">
        <v>234</v>
      </c>
      <c r="G88" s="114">
        <v>261.01400000000001</v>
      </c>
      <c r="H88" s="114">
        <v>257.173</v>
      </c>
      <c r="I88" s="114">
        <v>292.69299999999998</v>
      </c>
      <c r="J88" s="114">
        <v>310.048</v>
      </c>
      <c r="K88" s="114">
        <v>300.12299999999999</v>
      </c>
      <c r="L88" s="114">
        <v>318.61700000000002</v>
      </c>
      <c r="M88" s="114">
        <v>352.66800000000001</v>
      </c>
      <c r="N88" s="114">
        <v>370.45600000000002</v>
      </c>
      <c r="O88" s="114">
        <v>394.65199999999999</v>
      </c>
      <c r="P88" s="114">
        <v>402.63900000000001</v>
      </c>
    </row>
    <row r="89" spans="2:16">
      <c r="B89" s="114" t="s">
        <v>279</v>
      </c>
      <c r="C89" s="114">
        <v>2213.3649999999998</v>
      </c>
      <c r="D89" s="114">
        <v>2408.3919999999998</v>
      </c>
      <c r="E89" s="114">
        <v>2197.54</v>
      </c>
      <c r="F89" s="114">
        <v>2137.8449999999998</v>
      </c>
      <c r="G89" s="114">
        <v>2294.5909999999999</v>
      </c>
      <c r="H89" s="114">
        <v>2088.2779999999998</v>
      </c>
      <c r="I89" s="114">
        <v>2141.9540000000002</v>
      </c>
      <c r="J89" s="114">
        <v>2162.567</v>
      </c>
      <c r="K89" s="114">
        <v>1836.8240000000001</v>
      </c>
      <c r="L89" s="114">
        <v>1876.5540000000001</v>
      </c>
      <c r="M89" s="114">
        <v>1961.105</v>
      </c>
      <c r="N89" s="114">
        <v>2093.0889999999999</v>
      </c>
      <c r="O89" s="114">
        <v>2005.135</v>
      </c>
      <c r="P89" s="114">
        <v>1884.9349999999999</v>
      </c>
    </row>
    <row r="90" spans="2:16">
      <c r="B90" s="114" t="s">
        <v>480</v>
      </c>
      <c r="C90" s="114">
        <v>12.881</v>
      </c>
      <c r="D90" s="114">
        <v>13.743</v>
      </c>
      <c r="E90" s="114">
        <v>12.106999999999999</v>
      </c>
      <c r="F90" s="114">
        <v>13.193</v>
      </c>
      <c r="G90" s="114">
        <v>14.413</v>
      </c>
      <c r="H90" s="114">
        <v>14.765000000000001</v>
      </c>
      <c r="I90" s="114">
        <v>14.212999999999999</v>
      </c>
      <c r="J90" s="114">
        <v>13.865</v>
      </c>
      <c r="K90" s="114">
        <v>14.154</v>
      </c>
      <c r="L90" s="114">
        <v>14.108000000000001</v>
      </c>
      <c r="M90" s="114">
        <v>14.755000000000001</v>
      </c>
      <c r="N90" s="114">
        <v>15.648</v>
      </c>
      <c r="O90" s="114">
        <v>15.808</v>
      </c>
      <c r="P90" s="114">
        <v>13.948</v>
      </c>
    </row>
    <row r="91" spans="2:16">
      <c r="B91" s="114" t="s">
        <v>262</v>
      </c>
      <c r="C91" s="114">
        <v>4579.7489999999998</v>
      </c>
      <c r="D91" s="114">
        <v>5106.6790000000001</v>
      </c>
      <c r="E91" s="114">
        <v>5289.4939999999997</v>
      </c>
      <c r="F91" s="114">
        <v>5759.0720000000001</v>
      </c>
      <c r="G91" s="114">
        <v>6233.1469999999999</v>
      </c>
      <c r="H91" s="114">
        <v>6272.3639999999996</v>
      </c>
      <c r="I91" s="114">
        <v>5212.3280000000004</v>
      </c>
      <c r="J91" s="114">
        <v>4896.9949999999999</v>
      </c>
      <c r="K91" s="114">
        <v>4444.9309999999996</v>
      </c>
      <c r="L91" s="114">
        <v>5003.6779999999999</v>
      </c>
      <c r="M91" s="114">
        <v>4930.8370000000004</v>
      </c>
      <c r="N91" s="114">
        <v>5036.8919999999998</v>
      </c>
      <c r="O91" s="114">
        <v>5148.7809999999999</v>
      </c>
      <c r="P91" s="114">
        <v>5048.6880000000001</v>
      </c>
    </row>
    <row r="92" spans="2:16">
      <c r="B92" s="114" t="s">
        <v>479</v>
      </c>
      <c r="C92" s="114">
        <v>17.645</v>
      </c>
      <c r="D92" s="114">
        <v>22.648</v>
      </c>
      <c r="E92" s="114">
        <v>24.538</v>
      </c>
      <c r="F92" s="114">
        <v>27.134</v>
      </c>
      <c r="G92" s="114">
        <v>29.524000000000001</v>
      </c>
      <c r="H92" s="114">
        <v>31.678999999999998</v>
      </c>
      <c r="I92" s="114">
        <v>34.503</v>
      </c>
      <c r="J92" s="114">
        <v>36.9</v>
      </c>
      <c r="K92" s="114">
        <v>38.642000000000003</v>
      </c>
      <c r="L92" s="114">
        <v>39.948999999999998</v>
      </c>
      <c r="M92" s="114">
        <v>41.466999999999999</v>
      </c>
      <c r="N92" s="114">
        <v>42.993000000000002</v>
      </c>
      <c r="O92" s="114">
        <v>44.566000000000003</v>
      </c>
      <c r="P92" s="114">
        <v>43.481000000000002</v>
      </c>
    </row>
    <row r="93" spans="2:16">
      <c r="B93" s="114" t="s">
        <v>478</v>
      </c>
      <c r="C93" s="114">
        <v>104.85</v>
      </c>
      <c r="D93" s="114">
        <v>133.44200000000001</v>
      </c>
      <c r="E93" s="114">
        <v>115.309</v>
      </c>
      <c r="F93" s="114">
        <v>148.047</v>
      </c>
      <c r="G93" s="114">
        <v>192.626</v>
      </c>
      <c r="H93" s="114">
        <v>207.999</v>
      </c>
      <c r="I93" s="114">
        <v>236.63499999999999</v>
      </c>
      <c r="J93" s="114">
        <v>221.416</v>
      </c>
      <c r="K93" s="114">
        <v>184.38800000000001</v>
      </c>
      <c r="L93" s="114">
        <v>137.28899999999999</v>
      </c>
      <c r="M93" s="114">
        <v>166.80600000000001</v>
      </c>
      <c r="N93" s="114">
        <v>179.34</v>
      </c>
      <c r="O93" s="114">
        <v>181.667</v>
      </c>
      <c r="P93" s="114">
        <v>164.792</v>
      </c>
    </row>
    <row r="94" spans="2:16">
      <c r="B94" s="114" t="s">
        <v>477</v>
      </c>
      <c r="C94" s="114">
        <v>31.959</v>
      </c>
      <c r="D94" s="114">
        <v>35.895000000000003</v>
      </c>
      <c r="E94" s="114">
        <v>37.021999999999998</v>
      </c>
      <c r="F94" s="114">
        <v>40</v>
      </c>
      <c r="G94" s="114">
        <v>41.670999999999999</v>
      </c>
      <c r="H94" s="114">
        <v>50.421999999999997</v>
      </c>
      <c r="I94" s="114">
        <v>55.125</v>
      </c>
      <c r="J94" s="114">
        <v>61.545999999999999</v>
      </c>
      <c r="K94" s="114">
        <v>64.234999999999999</v>
      </c>
      <c r="L94" s="114">
        <v>69.19</v>
      </c>
      <c r="M94" s="114">
        <v>78.896000000000001</v>
      </c>
      <c r="N94" s="114">
        <v>87.801000000000002</v>
      </c>
      <c r="O94" s="114">
        <v>95.41</v>
      </c>
      <c r="P94" s="114">
        <v>99.287000000000006</v>
      </c>
    </row>
    <row r="95" spans="2:16">
      <c r="B95" s="114" t="s">
        <v>476</v>
      </c>
      <c r="C95" s="114">
        <v>0.13300000000000001</v>
      </c>
      <c r="D95" s="114">
        <v>0.14399999999999999</v>
      </c>
      <c r="E95" s="114">
        <v>0.13400000000000001</v>
      </c>
      <c r="F95" s="114">
        <v>0.157</v>
      </c>
      <c r="G95" s="114">
        <v>0.182</v>
      </c>
      <c r="H95" s="114">
        <v>0.19</v>
      </c>
      <c r="I95" s="114">
        <v>0.186</v>
      </c>
      <c r="J95" s="114">
        <v>0.18</v>
      </c>
      <c r="K95" s="114">
        <v>0.17100000000000001</v>
      </c>
      <c r="L95" s="114">
        <v>0.17799999999999999</v>
      </c>
      <c r="M95" s="114">
        <v>0.187</v>
      </c>
      <c r="N95" s="114">
        <v>0.2</v>
      </c>
      <c r="O95" s="114">
        <v>0.19800000000000001</v>
      </c>
      <c r="P95" s="114">
        <v>0.2</v>
      </c>
    </row>
    <row r="96" spans="2:16">
      <c r="B96" s="114" t="s">
        <v>256</v>
      </c>
      <c r="C96" s="114">
        <v>1172.4649999999999</v>
      </c>
      <c r="D96" s="114">
        <v>1049.1679999999999</v>
      </c>
      <c r="E96" s="114">
        <v>943.73900000000003</v>
      </c>
      <c r="F96" s="114">
        <v>1143.568</v>
      </c>
      <c r="G96" s="114">
        <v>1253.4190000000001</v>
      </c>
      <c r="H96" s="114">
        <v>1278.046</v>
      </c>
      <c r="I96" s="114">
        <v>1370.633</v>
      </c>
      <c r="J96" s="114">
        <v>1484.489</v>
      </c>
      <c r="K96" s="114">
        <v>1466.039</v>
      </c>
      <c r="L96" s="114">
        <v>1499.3620000000001</v>
      </c>
      <c r="M96" s="114">
        <v>1623.0740000000001</v>
      </c>
      <c r="N96" s="114">
        <v>1725.373</v>
      </c>
      <c r="O96" s="114">
        <v>1646.739</v>
      </c>
      <c r="P96" s="114">
        <v>1630.8710000000001</v>
      </c>
    </row>
    <row r="97" spans="2:16">
      <c r="B97" s="114" t="s">
        <v>475</v>
      </c>
      <c r="C97" s="114">
        <v>4.7430000000000003</v>
      </c>
      <c r="D97" s="114">
        <v>5.71</v>
      </c>
      <c r="E97" s="114">
        <v>5.67</v>
      </c>
      <c r="F97" s="114">
        <v>5.8410000000000002</v>
      </c>
      <c r="G97" s="114">
        <v>6.7</v>
      </c>
      <c r="H97" s="114">
        <v>6.5039999999999996</v>
      </c>
      <c r="I97" s="114">
        <v>7.0739999999999998</v>
      </c>
      <c r="J97" s="114">
        <v>7.3979999999999997</v>
      </c>
      <c r="K97" s="114">
        <v>6.444</v>
      </c>
      <c r="L97" s="114">
        <v>6.7169999999999996</v>
      </c>
      <c r="M97" s="114">
        <v>7.2430000000000003</v>
      </c>
      <c r="N97" s="114">
        <v>7.9470000000000001</v>
      </c>
      <c r="O97" s="114">
        <v>7.9530000000000003</v>
      </c>
      <c r="P97" s="114">
        <v>7.7889999999999997</v>
      </c>
    </row>
    <row r="98" spans="2:16">
      <c r="B98" s="114" t="s">
        <v>474</v>
      </c>
      <c r="C98" s="114">
        <v>114.67700000000001</v>
      </c>
      <c r="D98" s="114">
        <v>147.40199999999999</v>
      </c>
      <c r="E98" s="114">
        <v>105.992</v>
      </c>
      <c r="F98" s="114">
        <v>115.401</v>
      </c>
      <c r="G98" s="114">
        <v>154.02000000000001</v>
      </c>
      <c r="H98" s="114">
        <v>174.066</v>
      </c>
      <c r="I98" s="114">
        <v>174.179</v>
      </c>
      <c r="J98" s="114">
        <v>162.69499999999999</v>
      </c>
      <c r="K98" s="114">
        <v>114.60599999999999</v>
      </c>
      <c r="L98" s="114">
        <v>109.381</v>
      </c>
      <c r="M98" s="114">
        <v>120.687</v>
      </c>
      <c r="N98" s="114">
        <v>140.66499999999999</v>
      </c>
      <c r="O98" s="114">
        <v>134.624</v>
      </c>
      <c r="P98" s="114">
        <v>107.93600000000001</v>
      </c>
    </row>
    <row r="99" spans="2:16">
      <c r="B99" s="114" t="s">
        <v>473</v>
      </c>
      <c r="C99" s="114">
        <v>3.8069999999999999</v>
      </c>
      <c r="D99" s="114">
        <v>5.1390000000000002</v>
      </c>
      <c r="E99" s="114">
        <v>4.6900000000000004</v>
      </c>
      <c r="F99" s="114">
        <v>4.7939999999999996</v>
      </c>
      <c r="G99" s="114">
        <v>6.1980000000000004</v>
      </c>
      <c r="H99" s="114">
        <v>6.6040000000000001</v>
      </c>
      <c r="I99" s="114">
        <v>7.335</v>
      </c>
      <c r="J99" s="114">
        <v>7.4669999999999996</v>
      </c>
      <c r="K99" s="114">
        <v>6.6779999999999999</v>
      </c>
      <c r="L99" s="114">
        <v>6.8129999999999997</v>
      </c>
      <c r="M99" s="114">
        <v>7.7030000000000003</v>
      </c>
      <c r="N99" s="114">
        <v>8.2710000000000008</v>
      </c>
      <c r="O99" s="114">
        <v>8.4550000000000001</v>
      </c>
      <c r="P99" s="114">
        <v>7.4710000000000001</v>
      </c>
    </row>
    <row r="100" spans="2:16">
      <c r="B100" s="114" t="s">
        <v>472</v>
      </c>
      <c r="C100" s="114">
        <v>4.7569999999999997</v>
      </c>
      <c r="D100" s="114">
        <v>5.9480000000000004</v>
      </c>
      <c r="E100" s="114">
        <v>6.431</v>
      </c>
      <c r="F100" s="114">
        <v>7.5039999999999996</v>
      </c>
      <c r="G100" s="114">
        <v>8.9629999999999992</v>
      </c>
      <c r="H100" s="114">
        <v>10.195</v>
      </c>
      <c r="I100" s="114">
        <v>11.974</v>
      </c>
      <c r="J100" s="114">
        <v>13.266</v>
      </c>
      <c r="K100" s="114">
        <v>14.363</v>
      </c>
      <c r="L100" s="114">
        <v>15.904999999999999</v>
      </c>
      <c r="M100" s="114">
        <v>17.056000000000001</v>
      </c>
      <c r="N100" s="114">
        <v>18.132999999999999</v>
      </c>
      <c r="O100" s="114">
        <v>18.806999999999999</v>
      </c>
      <c r="P100" s="114">
        <v>19.077999999999999</v>
      </c>
    </row>
    <row r="101" spans="2:16">
      <c r="B101" s="114" t="s">
        <v>325</v>
      </c>
      <c r="C101" s="114">
        <v>31.05</v>
      </c>
      <c r="D101" s="114">
        <v>35.923999999999999</v>
      </c>
      <c r="E101" s="114">
        <v>26.385999999999999</v>
      </c>
      <c r="F101" s="114">
        <v>23.911000000000001</v>
      </c>
      <c r="G101" s="114">
        <v>28.649000000000001</v>
      </c>
      <c r="H101" s="114">
        <v>28.346</v>
      </c>
      <c r="I101" s="114">
        <v>30.442</v>
      </c>
      <c r="J101" s="114">
        <v>31.379000000000001</v>
      </c>
      <c r="K101" s="114">
        <v>27.253</v>
      </c>
      <c r="L101" s="114">
        <v>28.064</v>
      </c>
      <c r="M101" s="114">
        <v>30.448</v>
      </c>
      <c r="N101" s="114">
        <v>34.432000000000002</v>
      </c>
      <c r="O101" s="114">
        <v>34.058999999999997</v>
      </c>
      <c r="P101" s="114">
        <v>33.478000000000002</v>
      </c>
    </row>
    <row r="102" spans="2:16">
      <c r="B102" s="114" t="s">
        <v>471</v>
      </c>
      <c r="C102" s="114">
        <v>24.827000000000002</v>
      </c>
      <c r="D102" s="114">
        <v>29.119</v>
      </c>
      <c r="E102" s="114">
        <v>35.4</v>
      </c>
      <c r="F102" s="114">
        <v>38.444000000000003</v>
      </c>
      <c r="G102" s="114">
        <v>39.927</v>
      </c>
      <c r="H102" s="114">
        <v>44.036000000000001</v>
      </c>
      <c r="I102" s="114">
        <v>46.908999999999999</v>
      </c>
      <c r="J102" s="114">
        <v>48.134</v>
      </c>
      <c r="K102" s="114">
        <v>49.939</v>
      </c>
      <c r="L102" s="114">
        <v>51.204999999999998</v>
      </c>
      <c r="M102" s="114">
        <v>53.140999999999998</v>
      </c>
      <c r="N102" s="114">
        <v>54.960999999999999</v>
      </c>
      <c r="O102" s="114">
        <v>52.572000000000003</v>
      </c>
      <c r="P102" s="114">
        <v>19.126000000000001</v>
      </c>
    </row>
    <row r="103" spans="2:16">
      <c r="B103" s="114" t="s">
        <v>470</v>
      </c>
      <c r="C103" s="114">
        <v>1.7589999999999999</v>
      </c>
      <c r="D103" s="114">
        <v>1.6519999999999999</v>
      </c>
      <c r="E103" s="114">
        <v>1.9370000000000001</v>
      </c>
      <c r="F103" s="114">
        <v>2.3559999999999999</v>
      </c>
      <c r="G103" s="114">
        <v>2.5710000000000002</v>
      </c>
      <c r="H103" s="114">
        <v>2.4649999999999999</v>
      </c>
      <c r="I103" s="114">
        <v>2.3450000000000002</v>
      </c>
      <c r="J103" s="114">
        <v>2.4769999999999999</v>
      </c>
      <c r="K103" s="114">
        <v>2.2069999999999999</v>
      </c>
      <c r="L103" s="114">
        <v>2.2189999999999999</v>
      </c>
      <c r="M103" s="114">
        <v>2.3559999999999999</v>
      </c>
      <c r="N103" s="114">
        <v>2.3199999999999998</v>
      </c>
      <c r="O103" s="114">
        <v>2.2890000000000001</v>
      </c>
      <c r="P103" s="114">
        <v>2.0680000000000001</v>
      </c>
    </row>
    <row r="104" spans="2:16">
      <c r="B104" s="114" t="s">
        <v>469</v>
      </c>
      <c r="C104" s="114">
        <v>1.3460000000000001</v>
      </c>
      <c r="D104" s="114">
        <v>1.677</v>
      </c>
      <c r="E104" s="114">
        <v>1.7689999999999999</v>
      </c>
      <c r="F104" s="114">
        <v>1.9730000000000001</v>
      </c>
      <c r="G104" s="114">
        <v>2.3420000000000001</v>
      </c>
      <c r="H104" s="114">
        <v>2.673</v>
      </c>
      <c r="I104" s="114">
        <v>3.0459999999999998</v>
      </c>
      <c r="J104" s="114">
        <v>3.09</v>
      </c>
      <c r="K104" s="114">
        <v>3.0880000000000001</v>
      </c>
      <c r="L104" s="114">
        <v>3.258</v>
      </c>
      <c r="M104" s="114">
        <v>3.335</v>
      </c>
      <c r="N104" s="114">
        <v>3.2639999999999998</v>
      </c>
      <c r="O104" s="114">
        <v>3.0640000000000001</v>
      </c>
      <c r="P104" s="114">
        <v>3.0329999999999999</v>
      </c>
    </row>
    <row r="105" spans="2:16">
      <c r="B105" s="114" t="s">
        <v>468</v>
      </c>
      <c r="C105" s="114">
        <v>67.69</v>
      </c>
      <c r="D105" s="114">
        <v>73.917000000000002</v>
      </c>
      <c r="E105" s="114">
        <v>50.808</v>
      </c>
      <c r="F105" s="114">
        <v>68.974000000000004</v>
      </c>
      <c r="G105" s="114">
        <v>31.998999999999999</v>
      </c>
      <c r="H105" s="114">
        <v>79.759</v>
      </c>
      <c r="I105" s="114">
        <v>51.896000000000001</v>
      </c>
      <c r="J105" s="114">
        <v>24.262</v>
      </c>
      <c r="K105" s="114">
        <v>17.216000000000001</v>
      </c>
      <c r="L105" s="114">
        <v>18.562999999999999</v>
      </c>
      <c r="M105" s="114">
        <v>30.210999999999999</v>
      </c>
      <c r="N105" s="114">
        <v>41.432000000000002</v>
      </c>
      <c r="O105" s="114">
        <v>39.832000000000001</v>
      </c>
      <c r="P105" s="114">
        <v>21.797000000000001</v>
      </c>
    </row>
    <row r="106" spans="2:16">
      <c r="B106" s="114" t="s">
        <v>326</v>
      </c>
      <c r="C106" s="114">
        <v>39.764000000000003</v>
      </c>
      <c r="D106" s="114">
        <v>48.03</v>
      </c>
      <c r="E106" s="114">
        <v>37.475000000000001</v>
      </c>
      <c r="F106" s="114">
        <v>37.195</v>
      </c>
      <c r="G106" s="114">
        <v>43.584000000000003</v>
      </c>
      <c r="H106" s="114">
        <v>42.951999999999998</v>
      </c>
      <c r="I106" s="114">
        <v>46.536999999999999</v>
      </c>
      <c r="J106" s="114">
        <v>48.610999999999997</v>
      </c>
      <c r="K106" s="114">
        <v>41.44</v>
      </c>
      <c r="L106" s="114">
        <v>43.034999999999997</v>
      </c>
      <c r="M106" s="114">
        <v>47.741999999999997</v>
      </c>
      <c r="N106" s="114">
        <v>53.747</v>
      </c>
      <c r="O106" s="114">
        <v>54.633000000000003</v>
      </c>
      <c r="P106" s="114">
        <v>55.688000000000002</v>
      </c>
    </row>
    <row r="107" spans="2:16">
      <c r="B107" s="114" t="s">
        <v>332</v>
      </c>
      <c r="C107" s="114">
        <v>50.959000000000003</v>
      </c>
      <c r="D107" s="114">
        <v>56.072000000000003</v>
      </c>
      <c r="E107" s="114">
        <v>51.518000000000001</v>
      </c>
      <c r="F107" s="114">
        <v>53.308</v>
      </c>
      <c r="G107" s="114">
        <v>60.073</v>
      </c>
      <c r="H107" s="114">
        <v>56.710999999999999</v>
      </c>
      <c r="I107" s="114">
        <v>61.758000000000003</v>
      </c>
      <c r="J107" s="114">
        <v>66.209000000000003</v>
      </c>
      <c r="K107" s="114">
        <v>57.774000000000001</v>
      </c>
      <c r="L107" s="114">
        <v>60.716000000000001</v>
      </c>
      <c r="M107" s="114">
        <v>64.159000000000006</v>
      </c>
      <c r="N107" s="114">
        <v>70.951999999999998</v>
      </c>
      <c r="O107" s="114">
        <v>71.113</v>
      </c>
      <c r="P107" s="114">
        <v>73.204999999999998</v>
      </c>
    </row>
    <row r="108" spans="2:16">
      <c r="B108" s="114" t="s">
        <v>467</v>
      </c>
      <c r="C108" s="114">
        <v>18.440000000000001</v>
      </c>
      <c r="D108" s="114">
        <v>21.027000000000001</v>
      </c>
      <c r="E108" s="114">
        <v>21.588000000000001</v>
      </c>
      <c r="F108" s="114">
        <v>28.242000000000001</v>
      </c>
      <c r="G108" s="114">
        <v>36.844000000000001</v>
      </c>
      <c r="H108" s="114">
        <v>43.19</v>
      </c>
      <c r="I108" s="114">
        <v>51.536000000000001</v>
      </c>
      <c r="J108" s="114">
        <v>54.902999999999999</v>
      </c>
      <c r="K108" s="114">
        <v>45.06</v>
      </c>
      <c r="L108" s="114">
        <v>45.085000000000001</v>
      </c>
      <c r="M108" s="114">
        <v>50.457000000000001</v>
      </c>
      <c r="N108" s="114">
        <v>55.302999999999997</v>
      </c>
      <c r="O108" s="114">
        <v>55.154000000000003</v>
      </c>
      <c r="P108" s="114">
        <v>24.332999999999998</v>
      </c>
    </row>
    <row r="109" spans="2:16">
      <c r="B109" s="114" t="s">
        <v>466</v>
      </c>
      <c r="C109" s="114">
        <v>8.5250000000000004</v>
      </c>
      <c r="D109" s="114">
        <v>10.725</v>
      </c>
      <c r="E109" s="114">
        <v>9.6170000000000009</v>
      </c>
      <c r="F109" s="114">
        <v>9.9830000000000005</v>
      </c>
      <c r="G109" s="114">
        <v>11.552</v>
      </c>
      <c r="H109" s="114">
        <v>11.579000000000001</v>
      </c>
      <c r="I109" s="114">
        <v>12.423999999999999</v>
      </c>
      <c r="J109" s="114">
        <v>12.523</v>
      </c>
      <c r="K109" s="114">
        <v>11.323</v>
      </c>
      <c r="L109" s="114">
        <v>11.849</v>
      </c>
      <c r="M109" s="114">
        <v>13.176</v>
      </c>
      <c r="N109" s="114">
        <v>13.974</v>
      </c>
      <c r="O109" s="114">
        <v>14.519</v>
      </c>
      <c r="P109" s="114">
        <v>13.837</v>
      </c>
    </row>
    <row r="110" spans="2:16">
      <c r="B110" s="114" t="s">
        <v>465</v>
      </c>
      <c r="C110" s="114">
        <v>4.431</v>
      </c>
      <c r="D110" s="114">
        <v>5.3209999999999997</v>
      </c>
      <c r="E110" s="114">
        <v>6.1950000000000003</v>
      </c>
      <c r="F110" s="114">
        <v>6.9569999999999999</v>
      </c>
      <c r="G110" s="114">
        <v>7.984</v>
      </c>
      <c r="H110" s="114">
        <v>5.9809999999999999</v>
      </c>
      <c r="I110" s="114">
        <v>5.4320000000000004</v>
      </c>
      <c r="J110" s="114">
        <v>6.0549999999999997</v>
      </c>
      <c r="K110" s="114">
        <v>6.4020000000000001</v>
      </c>
      <c r="L110" s="114">
        <v>5.492</v>
      </c>
      <c r="M110" s="114">
        <v>6.23</v>
      </c>
      <c r="N110" s="114">
        <v>6.9109999999999996</v>
      </c>
      <c r="O110" s="114">
        <v>7.6630000000000003</v>
      </c>
      <c r="P110" s="114">
        <v>8.4879999999999995</v>
      </c>
    </row>
    <row r="111" spans="2:16">
      <c r="B111" s="114" t="s">
        <v>464</v>
      </c>
      <c r="C111" s="114">
        <v>202.733</v>
      </c>
      <c r="D111" s="114">
        <v>241.76300000000001</v>
      </c>
      <c r="E111" s="114">
        <v>211.85400000000001</v>
      </c>
      <c r="F111" s="114">
        <v>258.64100000000002</v>
      </c>
      <c r="G111" s="114">
        <v>302.18400000000003</v>
      </c>
      <c r="H111" s="114">
        <v>318.91000000000003</v>
      </c>
      <c r="I111" s="114">
        <v>327.86900000000003</v>
      </c>
      <c r="J111" s="114">
        <v>342.86799999999999</v>
      </c>
      <c r="K111" s="114">
        <v>301.35500000000002</v>
      </c>
      <c r="L111" s="114">
        <v>301.255</v>
      </c>
      <c r="M111" s="114">
        <v>319.10899999999998</v>
      </c>
      <c r="N111" s="114">
        <v>358.71300000000002</v>
      </c>
      <c r="O111" s="114">
        <v>364.68400000000003</v>
      </c>
      <c r="P111" s="114">
        <v>338.27600000000001</v>
      </c>
    </row>
    <row r="112" spans="2:16">
      <c r="B112" s="114" t="s">
        <v>463</v>
      </c>
      <c r="C112" s="114">
        <v>1.8680000000000001</v>
      </c>
      <c r="D112" s="114">
        <v>2.2719999999999998</v>
      </c>
      <c r="E112" s="114">
        <v>2.3450000000000002</v>
      </c>
      <c r="F112" s="114">
        <v>2.5880000000000001</v>
      </c>
      <c r="G112" s="114">
        <v>2.629</v>
      </c>
      <c r="H112" s="114">
        <v>2.8849999999999998</v>
      </c>
      <c r="I112" s="114">
        <v>3.286</v>
      </c>
      <c r="J112" s="114">
        <v>3.69</v>
      </c>
      <c r="K112" s="114">
        <v>4.0979999999999999</v>
      </c>
      <c r="L112" s="114">
        <v>4.367</v>
      </c>
      <c r="M112" s="114">
        <v>4.7469999999999999</v>
      </c>
      <c r="N112" s="114">
        <v>5.2930000000000001</v>
      </c>
      <c r="O112" s="114">
        <v>5.6319999999999997</v>
      </c>
      <c r="P112" s="114">
        <v>3.7549999999999999</v>
      </c>
    </row>
    <row r="113" spans="2:16">
      <c r="B113" s="114" t="s">
        <v>462</v>
      </c>
      <c r="C113" s="114">
        <v>8.157</v>
      </c>
      <c r="D113" s="114">
        <v>9.8369999999999997</v>
      </c>
      <c r="E113" s="114">
        <v>10.221</v>
      </c>
      <c r="F113" s="114">
        <v>10.698</v>
      </c>
      <c r="G113" s="114">
        <v>12.993</v>
      </c>
      <c r="H113" s="114">
        <v>12.45</v>
      </c>
      <c r="I113" s="114">
        <v>13.243</v>
      </c>
      <c r="J113" s="114">
        <v>14.369</v>
      </c>
      <c r="K113" s="114">
        <v>13.106</v>
      </c>
      <c r="L113" s="114">
        <v>14.022</v>
      </c>
      <c r="M113" s="114">
        <v>15.36</v>
      </c>
      <c r="N113" s="114">
        <v>17.079000000000001</v>
      </c>
      <c r="O113" s="114">
        <v>17.308</v>
      </c>
      <c r="P113" s="114">
        <v>17.638999999999999</v>
      </c>
    </row>
    <row r="114" spans="2:16">
      <c r="B114" s="114" t="s">
        <v>327</v>
      </c>
      <c r="C114" s="114">
        <v>7.9889999999999999</v>
      </c>
      <c r="D114" s="114">
        <v>9.1270000000000007</v>
      </c>
      <c r="E114" s="114">
        <v>8.7210000000000001</v>
      </c>
      <c r="F114" s="114">
        <v>9.0429999999999993</v>
      </c>
      <c r="G114" s="114">
        <v>9.6370000000000005</v>
      </c>
      <c r="H114" s="114">
        <v>9.468</v>
      </c>
      <c r="I114" s="114">
        <v>10.551</v>
      </c>
      <c r="J114" s="114">
        <v>11.629</v>
      </c>
      <c r="K114" s="114">
        <v>11.093</v>
      </c>
      <c r="L114" s="114">
        <v>11.698</v>
      </c>
      <c r="M114" s="114">
        <v>13.217000000000001</v>
      </c>
      <c r="N114" s="114">
        <v>14.872</v>
      </c>
      <c r="O114" s="114">
        <v>15.218</v>
      </c>
      <c r="P114" s="114">
        <v>14.558999999999999</v>
      </c>
    </row>
    <row r="115" spans="2:16">
      <c r="B115" s="114" t="s">
        <v>461</v>
      </c>
      <c r="C115" s="114">
        <v>0.14799999999999999</v>
      </c>
      <c r="D115" s="114">
        <v>0.152</v>
      </c>
      <c r="E115" s="114">
        <v>0.15</v>
      </c>
      <c r="F115" s="114">
        <v>0.16</v>
      </c>
      <c r="G115" s="114">
        <v>0.17199999999999999</v>
      </c>
      <c r="H115" s="114">
        <v>0.18099999999999999</v>
      </c>
      <c r="I115" s="114">
        <v>0.185</v>
      </c>
      <c r="J115" s="114">
        <v>0.182</v>
      </c>
      <c r="K115" s="114">
        <v>0.184</v>
      </c>
      <c r="L115" s="114">
        <v>0.20100000000000001</v>
      </c>
      <c r="M115" s="114">
        <v>0.21199999999999999</v>
      </c>
      <c r="N115" s="114">
        <v>0.222</v>
      </c>
      <c r="O115" s="114">
        <v>0.23899999999999999</v>
      </c>
      <c r="P115" s="114">
        <v>0.23400000000000001</v>
      </c>
    </row>
    <row r="116" spans="2:16">
      <c r="B116" s="114" t="s">
        <v>460</v>
      </c>
      <c r="C116" s="114">
        <v>4.3280000000000003</v>
      </c>
      <c r="D116" s="114">
        <v>5.1379999999999999</v>
      </c>
      <c r="E116" s="114">
        <v>4.7249999999999996</v>
      </c>
      <c r="F116" s="114">
        <v>5.6369999999999996</v>
      </c>
      <c r="G116" s="114">
        <v>6.782</v>
      </c>
      <c r="H116" s="114">
        <v>6.7210000000000001</v>
      </c>
      <c r="I116" s="114">
        <v>7.3310000000000004</v>
      </c>
      <c r="J116" s="114">
        <v>6.6150000000000002</v>
      </c>
      <c r="K116" s="114">
        <v>6.1820000000000004</v>
      </c>
      <c r="L116" s="114">
        <v>6.4139999999999997</v>
      </c>
      <c r="M116" s="114">
        <v>6.7839999999999998</v>
      </c>
      <c r="N116" s="114">
        <v>7.048</v>
      </c>
      <c r="O116" s="114">
        <v>7.93</v>
      </c>
      <c r="P116" s="114">
        <v>8.1760000000000002</v>
      </c>
    </row>
    <row r="117" spans="2:16">
      <c r="B117" s="114" t="s">
        <v>459</v>
      </c>
      <c r="C117" s="114">
        <v>8.15</v>
      </c>
      <c r="D117" s="114">
        <v>9.99</v>
      </c>
      <c r="E117" s="114">
        <v>9.1289999999999996</v>
      </c>
      <c r="F117" s="114">
        <v>10.004</v>
      </c>
      <c r="G117" s="114">
        <v>11.518000000000001</v>
      </c>
      <c r="H117" s="114">
        <v>11.669</v>
      </c>
      <c r="I117" s="114">
        <v>12.13</v>
      </c>
      <c r="J117" s="114">
        <v>12.803000000000001</v>
      </c>
      <c r="K117" s="114">
        <v>11.692</v>
      </c>
      <c r="L117" s="114">
        <v>12.231999999999999</v>
      </c>
      <c r="M117" s="114">
        <v>13.259</v>
      </c>
      <c r="N117" s="114">
        <v>14.182</v>
      </c>
      <c r="O117" s="114">
        <v>14.048</v>
      </c>
      <c r="P117" s="114">
        <v>11.396000000000001</v>
      </c>
    </row>
    <row r="118" spans="2:16">
      <c r="B118" s="114" t="s">
        <v>272</v>
      </c>
      <c r="C118" s="114">
        <v>1052.6969999999999</v>
      </c>
      <c r="D118" s="114">
        <v>1109.9870000000001</v>
      </c>
      <c r="E118" s="114">
        <v>900.04700000000003</v>
      </c>
      <c r="F118" s="114">
        <v>1057.8009999999999</v>
      </c>
      <c r="G118" s="114">
        <v>1180.4870000000001</v>
      </c>
      <c r="H118" s="114">
        <v>1201.0940000000001</v>
      </c>
      <c r="I118" s="114">
        <v>1274.444</v>
      </c>
      <c r="J118" s="114">
        <v>1315.356</v>
      </c>
      <c r="K118" s="114">
        <v>1171.8699999999999</v>
      </c>
      <c r="L118" s="114">
        <v>1078.4929999999999</v>
      </c>
      <c r="M118" s="114">
        <v>1158.912</v>
      </c>
      <c r="N118" s="114">
        <v>1222.346</v>
      </c>
      <c r="O118" s="114">
        <v>1268.8679999999999</v>
      </c>
      <c r="P118" s="114">
        <v>1076.163</v>
      </c>
    </row>
    <row r="119" spans="2:16">
      <c r="B119" s="114" t="s">
        <v>458</v>
      </c>
      <c r="C119" s="114">
        <v>0.25700000000000001</v>
      </c>
      <c r="D119" s="114">
        <v>0.26300000000000001</v>
      </c>
      <c r="E119" s="114">
        <v>0.28000000000000003</v>
      </c>
      <c r="F119" s="114">
        <v>0.29699999999999999</v>
      </c>
      <c r="G119" s="114">
        <v>0.311</v>
      </c>
      <c r="H119" s="114">
        <v>0.32700000000000001</v>
      </c>
      <c r="I119" s="114">
        <v>0.317</v>
      </c>
      <c r="J119" s="114">
        <v>0.31900000000000001</v>
      </c>
      <c r="K119" s="114">
        <v>0.316</v>
      </c>
      <c r="L119" s="114">
        <v>0.33200000000000002</v>
      </c>
      <c r="M119" s="114">
        <v>0.36699999999999999</v>
      </c>
      <c r="N119" s="114">
        <v>0.40200000000000002</v>
      </c>
      <c r="O119" s="114">
        <v>0.41299999999999998</v>
      </c>
      <c r="P119" s="114">
        <v>0.40799999999999997</v>
      </c>
    </row>
    <row r="120" spans="2:16">
      <c r="B120" s="114" t="s">
        <v>457</v>
      </c>
      <c r="C120" s="114">
        <v>4.4009999999999998</v>
      </c>
      <c r="D120" s="114">
        <v>6.0549999999999997</v>
      </c>
      <c r="E120" s="114">
        <v>5.4379999999999997</v>
      </c>
      <c r="F120" s="114">
        <v>6.9770000000000003</v>
      </c>
      <c r="G120" s="114">
        <v>8.4169999999999998</v>
      </c>
      <c r="H120" s="114">
        <v>8.7080000000000002</v>
      </c>
      <c r="I120" s="114">
        <v>9.4960000000000004</v>
      </c>
      <c r="J120" s="114">
        <v>9.51</v>
      </c>
      <c r="K120" s="114">
        <v>7.726</v>
      </c>
      <c r="L120" s="114">
        <v>8.0719999999999992</v>
      </c>
      <c r="M120" s="114">
        <v>9.67</v>
      </c>
      <c r="N120" s="114">
        <v>11.308999999999999</v>
      </c>
      <c r="O120" s="114">
        <v>11.956</v>
      </c>
      <c r="P120" s="114">
        <v>11.5</v>
      </c>
    </row>
    <row r="121" spans="2:16">
      <c r="B121" s="114" t="s">
        <v>456</v>
      </c>
      <c r="C121" s="114">
        <v>4.2350000000000003</v>
      </c>
      <c r="D121" s="114">
        <v>5.6230000000000002</v>
      </c>
      <c r="E121" s="114">
        <v>4.5839999999999996</v>
      </c>
      <c r="F121" s="114">
        <v>7.1849999999999996</v>
      </c>
      <c r="G121" s="114">
        <v>10.41</v>
      </c>
      <c r="H121" s="114">
        <v>12.278</v>
      </c>
      <c r="I121" s="114">
        <v>12.582000000000001</v>
      </c>
      <c r="J121" s="114">
        <v>12.227</v>
      </c>
      <c r="K121" s="114">
        <v>11.75</v>
      </c>
      <c r="L121" s="114">
        <v>11.159000000000001</v>
      </c>
      <c r="M121" s="114">
        <v>11.426</v>
      </c>
      <c r="N121" s="114">
        <v>13.138</v>
      </c>
      <c r="O121" s="114">
        <v>13.997</v>
      </c>
      <c r="P121" s="114">
        <v>13.137</v>
      </c>
    </row>
    <row r="122" spans="2:16">
      <c r="B122" s="114" t="s">
        <v>455</v>
      </c>
      <c r="C122" s="114">
        <v>3.6859999999999999</v>
      </c>
      <c r="D122" s="114">
        <v>4.5640000000000001</v>
      </c>
      <c r="E122" s="114">
        <v>4.1710000000000003</v>
      </c>
      <c r="F122" s="114">
        <v>4.1459999999999999</v>
      </c>
      <c r="G122" s="114">
        <v>4.5439999999999996</v>
      </c>
      <c r="H122" s="114">
        <v>4.09</v>
      </c>
      <c r="I122" s="114">
        <v>4.4660000000000002</v>
      </c>
      <c r="J122" s="114">
        <v>4.5949999999999998</v>
      </c>
      <c r="K122" s="114">
        <v>4.0549999999999997</v>
      </c>
      <c r="L122" s="114">
        <v>4.3760000000000003</v>
      </c>
      <c r="M122" s="114">
        <v>4.8550000000000004</v>
      </c>
      <c r="N122" s="114">
        <v>5.5090000000000003</v>
      </c>
      <c r="O122" s="114">
        <v>5.5430000000000001</v>
      </c>
      <c r="P122" s="114">
        <v>4.79</v>
      </c>
    </row>
    <row r="123" spans="2:16">
      <c r="B123" s="114" t="s">
        <v>454</v>
      </c>
      <c r="C123" s="114">
        <v>79.040999999999997</v>
      </c>
      <c r="D123" s="114">
        <v>92.507000000000005</v>
      </c>
      <c r="E123" s="114">
        <v>92.897000000000006</v>
      </c>
      <c r="F123" s="114">
        <v>93.216999999999999</v>
      </c>
      <c r="G123" s="114">
        <v>101.371</v>
      </c>
      <c r="H123" s="114">
        <v>98.266000000000005</v>
      </c>
      <c r="I123" s="114">
        <v>106.82599999999999</v>
      </c>
      <c r="J123" s="114">
        <v>110.081</v>
      </c>
      <c r="K123" s="114">
        <v>101.179</v>
      </c>
      <c r="L123" s="114">
        <v>103.312</v>
      </c>
      <c r="M123" s="114">
        <v>109.68300000000001</v>
      </c>
      <c r="N123" s="114">
        <v>118.096</v>
      </c>
      <c r="O123" s="114">
        <v>119.70099999999999</v>
      </c>
      <c r="P123" s="114">
        <v>113.548</v>
      </c>
    </row>
    <row r="124" spans="2:16">
      <c r="B124" s="114" t="s">
        <v>453</v>
      </c>
      <c r="C124" s="114">
        <v>10.534000000000001</v>
      </c>
      <c r="D124" s="114">
        <v>12.64</v>
      </c>
      <c r="E124" s="114">
        <v>12.260999999999999</v>
      </c>
      <c r="F124" s="114">
        <v>11.417999999999999</v>
      </c>
      <c r="G124" s="114">
        <v>14.382</v>
      </c>
      <c r="H124" s="114">
        <v>16.257000000000001</v>
      </c>
      <c r="I124" s="114">
        <v>16.968</v>
      </c>
      <c r="J124" s="114">
        <v>17.623000000000001</v>
      </c>
      <c r="K124" s="114">
        <v>15.951000000000001</v>
      </c>
      <c r="L124" s="114">
        <v>11.936999999999999</v>
      </c>
      <c r="M124" s="114">
        <v>13.15</v>
      </c>
      <c r="N124" s="114">
        <v>14.71</v>
      </c>
      <c r="O124" s="114">
        <v>15.195</v>
      </c>
      <c r="P124" s="114">
        <v>14.385</v>
      </c>
    </row>
    <row r="125" spans="2:16">
      <c r="B125" s="114" t="s">
        <v>452</v>
      </c>
      <c r="C125" s="114">
        <v>17.855</v>
      </c>
      <c r="D125" s="114">
        <v>25.47</v>
      </c>
      <c r="E125" s="114">
        <v>30.864000000000001</v>
      </c>
      <c r="F125" s="114">
        <v>38.084000000000003</v>
      </c>
      <c r="G125" s="114">
        <v>53.915999999999997</v>
      </c>
      <c r="H125" s="114">
        <v>59</v>
      </c>
      <c r="I125" s="114">
        <v>60.902999999999999</v>
      </c>
      <c r="J125" s="114">
        <v>63.152999999999999</v>
      </c>
      <c r="K125" s="114">
        <v>62.655000000000001</v>
      </c>
      <c r="L125" s="114">
        <v>60.09</v>
      </c>
      <c r="M125" s="114">
        <v>61.267000000000003</v>
      </c>
      <c r="N125" s="114">
        <v>66.698999999999998</v>
      </c>
      <c r="O125" s="114">
        <v>68.802000000000007</v>
      </c>
      <c r="P125" s="114">
        <v>81.257000000000005</v>
      </c>
    </row>
    <row r="126" spans="2:16">
      <c r="B126" s="114" t="s">
        <v>451</v>
      </c>
      <c r="C126" s="114">
        <v>8.73</v>
      </c>
      <c r="D126" s="114">
        <v>8.4960000000000004</v>
      </c>
      <c r="E126" s="114">
        <v>8.9149999999999991</v>
      </c>
      <c r="F126" s="114">
        <v>11.281000000000001</v>
      </c>
      <c r="G126" s="114">
        <v>12.423</v>
      </c>
      <c r="H126" s="114">
        <v>13.016</v>
      </c>
      <c r="I126" s="114">
        <v>12.167999999999999</v>
      </c>
      <c r="J126" s="114">
        <v>12.433999999999999</v>
      </c>
      <c r="K126" s="114">
        <v>11.45</v>
      </c>
      <c r="L126" s="114">
        <v>10.718999999999999</v>
      </c>
      <c r="M126" s="114">
        <v>12.882999999999999</v>
      </c>
      <c r="N126" s="114">
        <v>13.672000000000001</v>
      </c>
      <c r="O126" s="114">
        <v>12.541</v>
      </c>
      <c r="P126" s="114">
        <v>10.564</v>
      </c>
    </row>
    <row r="127" spans="2:16">
      <c r="B127" s="114" t="s">
        <v>450</v>
      </c>
      <c r="C127" s="114">
        <v>2.3E-2</v>
      </c>
      <c r="D127" s="114">
        <v>3.6999999999999998E-2</v>
      </c>
      <c r="E127" s="114">
        <v>4.3999999999999997E-2</v>
      </c>
      <c r="F127" s="114">
        <v>4.7E-2</v>
      </c>
      <c r="G127" s="114">
        <v>6.6000000000000003E-2</v>
      </c>
      <c r="H127" s="114">
        <v>9.7000000000000003E-2</v>
      </c>
      <c r="I127" s="114">
        <v>9.9000000000000005E-2</v>
      </c>
      <c r="J127" s="114">
        <v>0.105</v>
      </c>
      <c r="K127" s="114">
        <v>8.6999999999999994E-2</v>
      </c>
      <c r="L127" s="114">
        <v>0.1</v>
      </c>
      <c r="M127" s="114">
        <v>0.11</v>
      </c>
      <c r="N127" s="114">
        <v>0.124</v>
      </c>
      <c r="O127" s="114">
        <v>0.11899999999999999</v>
      </c>
      <c r="P127" s="114">
        <v>0.114</v>
      </c>
    </row>
    <row r="128" spans="2:16">
      <c r="B128" s="114" t="s">
        <v>449</v>
      </c>
      <c r="C128" s="114">
        <v>11.803000000000001</v>
      </c>
      <c r="D128" s="114">
        <v>14.342000000000001</v>
      </c>
      <c r="E128" s="114">
        <v>14.696</v>
      </c>
      <c r="F128" s="114">
        <v>18.292999999999999</v>
      </c>
      <c r="G128" s="114">
        <v>21.733000000000001</v>
      </c>
      <c r="H128" s="114">
        <v>21.702999999999999</v>
      </c>
      <c r="I128" s="114">
        <v>22.161000000000001</v>
      </c>
      <c r="J128" s="114">
        <v>22.722000000000001</v>
      </c>
      <c r="K128" s="114">
        <v>24.361000000000001</v>
      </c>
      <c r="L128" s="114">
        <v>24.524000000000001</v>
      </c>
      <c r="M128" s="114">
        <v>28.972000000000001</v>
      </c>
      <c r="N128" s="114">
        <v>33.112000000000002</v>
      </c>
      <c r="O128" s="114">
        <v>34.186999999999998</v>
      </c>
      <c r="P128" s="114">
        <v>34.465000000000003</v>
      </c>
    </row>
    <row r="129" spans="2:16">
      <c r="B129" s="114" t="s">
        <v>269</v>
      </c>
      <c r="C129" s="114">
        <v>848.65899999999999</v>
      </c>
      <c r="D129" s="114">
        <v>951.76599999999996</v>
      </c>
      <c r="E129" s="114">
        <v>870.572</v>
      </c>
      <c r="F129" s="114">
        <v>848.07299999999998</v>
      </c>
      <c r="G129" s="114">
        <v>905.11099999999999</v>
      </c>
      <c r="H129" s="114">
        <v>839.45500000000004</v>
      </c>
      <c r="I129" s="114">
        <v>877.18600000000004</v>
      </c>
      <c r="J129" s="114">
        <v>892.39800000000002</v>
      </c>
      <c r="K129" s="114">
        <v>765.65</v>
      </c>
      <c r="L129" s="114">
        <v>783.84400000000005</v>
      </c>
      <c r="M129" s="114">
        <v>833.57500000000005</v>
      </c>
      <c r="N129" s="114">
        <v>914.45799999999997</v>
      </c>
      <c r="O129" s="114">
        <v>907.15099999999995</v>
      </c>
      <c r="P129" s="114">
        <v>909.50300000000004</v>
      </c>
    </row>
    <row r="130" spans="2:16">
      <c r="B130" s="114" t="s">
        <v>448</v>
      </c>
      <c r="C130" s="114">
        <v>134.83600000000001</v>
      </c>
      <c r="D130" s="114">
        <v>135.36000000000001</v>
      </c>
      <c r="E130" s="114">
        <v>121.755</v>
      </c>
      <c r="F130" s="114">
        <v>145.28800000000001</v>
      </c>
      <c r="G130" s="114">
        <v>166.94399999999999</v>
      </c>
      <c r="H130" s="114">
        <v>175.04400000000001</v>
      </c>
      <c r="I130" s="114">
        <v>187.10499999999999</v>
      </c>
      <c r="J130" s="114">
        <v>200.13900000000001</v>
      </c>
      <c r="K130" s="114">
        <v>176.19300000000001</v>
      </c>
      <c r="L130" s="114">
        <v>185.96199999999999</v>
      </c>
      <c r="M130" s="114">
        <v>203.81700000000001</v>
      </c>
      <c r="N130" s="114">
        <v>209.827</v>
      </c>
      <c r="O130" s="114">
        <v>210.22399999999999</v>
      </c>
      <c r="P130" s="114">
        <v>209.32900000000001</v>
      </c>
    </row>
    <row r="131" spans="2:16">
      <c r="B131" s="114" t="s">
        <v>447</v>
      </c>
      <c r="C131" s="114">
        <v>7.423</v>
      </c>
      <c r="D131" s="114">
        <v>8.4969999999999999</v>
      </c>
      <c r="E131" s="114">
        <v>8.2970000000000006</v>
      </c>
      <c r="F131" s="114">
        <v>8.7590000000000003</v>
      </c>
      <c r="G131" s="114">
        <v>9.7739999999999991</v>
      </c>
      <c r="H131" s="114">
        <v>10.532</v>
      </c>
      <c r="I131" s="114">
        <v>10.983000000000001</v>
      </c>
      <c r="J131" s="114">
        <v>11.88</v>
      </c>
      <c r="K131" s="114">
        <v>12.757</v>
      </c>
      <c r="L131" s="114">
        <v>13.286</v>
      </c>
      <c r="M131" s="114">
        <v>13.786</v>
      </c>
      <c r="N131" s="114">
        <v>13.064</v>
      </c>
      <c r="O131" s="114">
        <v>12.535</v>
      </c>
      <c r="P131" s="114">
        <v>12.146000000000001</v>
      </c>
    </row>
    <row r="132" spans="2:16">
      <c r="B132" s="114" t="s">
        <v>446</v>
      </c>
      <c r="C132" s="114">
        <v>5.7160000000000002</v>
      </c>
      <c r="D132" s="114">
        <v>7.2789999999999999</v>
      </c>
      <c r="E132" s="114">
        <v>7.3239999999999998</v>
      </c>
      <c r="F132" s="114">
        <v>7.8380000000000001</v>
      </c>
      <c r="G132" s="114">
        <v>8.7539999999999996</v>
      </c>
      <c r="H132" s="114">
        <v>9.4120000000000008</v>
      </c>
      <c r="I132" s="114">
        <v>10.206</v>
      </c>
      <c r="J132" s="114">
        <v>10.83</v>
      </c>
      <c r="K132" s="114">
        <v>9.6839999999999993</v>
      </c>
      <c r="L132" s="114">
        <v>10.35</v>
      </c>
      <c r="M132" s="114">
        <v>11.185</v>
      </c>
      <c r="N132" s="114">
        <v>12.85</v>
      </c>
      <c r="O132" s="114">
        <v>12.912000000000001</v>
      </c>
      <c r="P132" s="114">
        <v>13.698</v>
      </c>
    </row>
    <row r="133" spans="2:16">
      <c r="B133" s="114" t="s">
        <v>445</v>
      </c>
      <c r="C133" s="114">
        <v>262.21499999999997</v>
      </c>
      <c r="D133" s="114">
        <v>330.26</v>
      </c>
      <c r="E133" s="114">
        <v>297.45800000000003</v>
      </c>
      <c r="F133" s="114">
        <v>369.06200000000001</v>
      </c>
      <c r="G133" s="114">
        <v>414.09500000000003</v>
      </c>
      <c r="H133" s="114">
        <v>460.952</v>
      </c>
      <c r="I133" s="114">
        <v>514.96600000000001</v>
      </c>
      <c r="J133" s="114">
        <v>568.49900000000002</v>
      </c>
      <c r="K133" s="114">
        <v>492.43700000000001</v>
      </c>
      <c r="L133" s="114">
        <v>404.649</v>
      </c>
      <c r="M133" s="114">
        <v>375.745</v>
      </c>
      <c r="N133" s="114">
        <v>421.73700000000002</v>
      </c>
      <c r="O133" s="114">
        <v>448.12</v>
      </c>
      <c r="P133" s="114">
        <v>429.423</v>
      </c>
    </row>
    <row r="134" spans="2:16">
      <c r="B134" s="114" t="s">
        <v>137</v>
      </c>
      <c r="C134" s="114">
        <v>8.3369999999999997</v>
      </c>
      <c r="D134" s="114">
        <v>9.9120000000000008</v>
      </c>
      <c r="E134" s="114">
        <v>9.4</v>
      </c>
      <c r="F134" s="114">
        <v>9.4149999999999991</v>
      </c>
      <c r="G134" s="114">
        <v>10.499000000000001</v>
      </c>
      <c r="H134" s="114">
        <v>9.7509999999999994</v>
      </c>
      <c r="I134" s="114">
        <v>10.824</v>
      </c>
      <c r="J134" s="114">
        <v>11.378</v>
      </c>
      <c r="K134" s="114">
        <v>10.067</v>
      </c>
      <c r="L134" s="114">
        <v>10.686</v>
      </c>
      <c r="M134" s="114">
        <v>11.336</v>
      </c>
      <c r="N134" s="114">
        <v>12.694000000000001</v>
      </c>
      <c r="O134" s="114">
        <v>12.55</v>
      </c>
      <c r="P134" s="114">
        <v>12.288</v>
      </c>
    </row>
    <row r="135" spans="2:16">
      <c r="B135" s="114" t="s">
        <v>264</v>
      </c>
      <c r="C135" s="114">
        <v>400.93900000000002</v>
      </c>
      <c r="D135" s="114">
        <v>462.25</v>
      </c>
      <c r="E135" s="114">
        <v>386.18799999999999</v>
      </c>
      <c r="F135" s="114">
        <v>428.75700000000001</v>
      </c>
      <c r="G135" s="114">
        <v>498.28300000000002</v>
      </c>
      <c r="H135" s="114">
        <v>509.50599999999997</v>
      </c>
      <c r="I135" s="114">
        <v>522.76199999999994</v>
      </c>
      <c r="J135" s="114">
        <v>498.41</v>
      </c>
      <c r="K135" s="114">
        <v>385.80200000000002</v>
      </c>
      <c r="L135" s="114">
        <v>368.827</v>
      </c>
      <c r="M135" s="114">
        <v>398.39400000000001</v>
      </c>
      <c r="N135" s="114">
        <v>437</v>
      </c>
      <c r="O135" s="114">
        <v>405.51</v>
      </c>
      <c r="P135" s="114">
        <v>362.00900000000001</v>
      </c>
    </row>
    <row r="136" spans="2:16">
      <c r="B136" s="114" t="s">
        <v>444</v>
      </c>
      <c r="C136" s="114">
        <v>42.085000000000001</v>
      </c>
      <c r="D136" s="114">
        <v>60.905000000000001</v>
      </c>
      <c r="E136" s="114">
        <v>48.387999999999998</v>
      </c>
      <c r="F136" s="114">
        <v>57.048000000000002</v>
      </c>
      <c r="G136" s="114">
        <v>68.016999999999996</v>
      </c>
      <c r="H136" s="114">
        <v>76.616</v>
      </c>
      <c r="I136" s="114">
        <v>78.784000000000006</v>
      </c>
      <c r="J136" s="114">
        <v>81.076999999999998</v>
      </c>
      <c r="K136" s="114">
        <v>68.918999999999997</v>
      </c>
      <c r="L136" s="114">
        <v>65.480999999999995</v>
      </c>
      <c r="M136" s="114">
        <v>70.597999999999999</v>
      </c>
      <c r="N136" s="114">
        <v>79.789000000000001</v>
      </c>
      <c r="O136" s="114">
        <v>76.331000000000003</v>
      </c>
      <c r="P136" s="114">
        <v>63.192</v>
      </c>
    </row>
    <row r="137" spans="2:16">
      <c r="B137" s="114" t="s">
        <v>443</v>
      </c>
      <c r="C137" s="114">
        <v>152.398</v>
      </c>
      <c r="D137" s="114">
        <v>169.726</v>
      </c>
      <c r="E137" s="114">
        <v>167.125</v>
      </c>
      <c r="F137" s="114">
        <v>176.738</v>
      </c>
      <c r="G137" s="114">
        <v>213.30799999999999</v>
      </c>
      <c r="H137" s="114">
        <v>223.119</v>
      </c>
      <c r="I137" s="114">
        <v>230.64400000000001</v>
      </c>
      <c r="J137" s="114">
        <v>243.94</v>
      </c>
      <c r="K137" s="114">
        <v>270.17</v>
      </c>
      <c r="L137" s="114">
        <v>278.02300000000002</v>
      </c>
      <c r="M137" s="114">
        <v>304.60300000000001</v>
      </c>
      <c r="N137" s="114">
        <v>313.07299999999998</v>
      </c>
      <c r="O137" s="114">
        <v>276.11399999999998</v>
      </c>
      <c r="P137" s="114">
        <v>262.79899999999998</v>
      </c>
    </row>
    <row r="138" spans="2:16">
      <c r="B138" s="114" t="s">
        <v>442</v>
      </c>
      <c r="C138" s="114">
        <v>0.19500000000000001</v>
      </c>
      <c r="D138" s="114">
        <v>0.19800000000000001</v>
      </c>
      <c r="E138" s="114">
        <v>0.184</v>
      </c>
      <c r="F138" s="114">
        <v>0.184</v>
      </c>
      <c r="G138" s="114">
        <v>0.193</v>
      </c>
      <c r="H138" s="114">
        <v>0.21199999999999999</v>
      </c>
      <c r="I138" s="114">
        <v>0.224</v>
      </c>
      <c r="J138" s="114">
        <v>0.24399999999999999</v>
      </c>
      <c r="K138" s="114">
        <v>0.27900000000000003</v>
      </c>
      <c r="L138" s="114">
        <v>0.29699999999999999</v>
      </c>
      <c r="M138" s="114">
        <v>0.28799999999999998</v>
      </c>
      <c r="N138" s="114">
        <v>0.28499999999999998</v>
      </c>
      <c r="O138" s="114">
        <v>0.28000000000000003</v>
      </c>
      <c r="P138" s="114">
        <v>0.254</v>
      </c>
    </row>
    <row r="139" spans="2:16">
      <c r="B139" s="114" t="s">
        <v>441</v>
      </c>
      <c r="C139" s="114">
        <v>21.295999999999999</v>
      </c>
      <c r="D139" s="114">
        <v>25.155999999999999</v>
      </c>
      <c r="E139" s="114">
        <v>27.117000000000001</v>
      </c>
      <c r="F139" s="114">
        <v>29.44</v>
      </c>
      <c r="G139" s="114">
        <v>34.686</v>
      </c>
      <c r="H139" s="114">
        <v>40.43</v>
      </c>
      <c r="I139" s="114">
        <v>45.6</v>
      </c>
      <c r="J139" s="114">
        <v>49.920999999999999</v>
      </c>
      <c r="K139" s="114">
        <v>54.091999999999999</v>
      </c>
      <c r="L139" s="114">
        <v>57.908000000000001</v>
      </c>
      <c r="M139" s="114">
        <v>62.203000000000003</v>
      </c>
      <c r="N139" s="114">
        <v>64.927999999999997</v>
      </c>
      <c r="O139" s="114">
        <v>66.787999999999997</v>
      </c>
      <c r="P139" s="114">
        <v>52.938000000000002</v>
      </c>
    </row>
    <row r="140" spans="2:16">
      <c r="B140" s="114" t="s">
        <v>440</v>
      </c>
      <c r="C140" s="114">
        <v>9.5449999999999999</v>
      </c>
      <c r="D140" s="114">
        <v>11.670999999999999</v>
      </c>
      <c r="E140" s="114">
        <v>11.619</v>
      </c>
      <c r="F140" s="114">
        <v>14.250999999999999</v>
      </c>
      <c r="G140" s="114">
        <v>17.984999999999999</v>
      </c>
      <c r="H140" s="114">
        <v>21.295000000000002</v>
      </c>
      <c r="I140" s="114">
        <v>21.260999999999999</v>
      </c>
      <c r="J140" s="114">
        <v>23.210999999999999</v>
      </c>
      <c r="K140" s="114">
        <v>21.722999999999999</v>
      </c>
      <c r="L140" s="114">
        <v>20.759</v>
      </c>
      <c r="M140" s="114">
        <v>22.742999999999999</v>
      </c>
      <c r="N140" s="114">
        <v>24.11</v>
      </c>
      <c r="O140" s="114">
        <v>24.829000000000001</v>
      </c>
      <c r="P140" s="114">
        <v>23.574999999999999</v>
      </c>
    </row>
    <row r="141" spans="2:16">
      <c r="B141" s="114" t="s">
        <v>439</v>
      </c>
      <c r="C141" s="114">
        <v>17.856000000000002</v>
      </c>
      <c r="D141" s="114">
        <v>24.577000000000002</v>
      </c>
      <c r="E141" s="114">
        <v>22.341000000000001</v>
      </c>
      <c r="F141" s="114">
        <v>27.108000000000001</v>
      </c>
      <c r="G141" s="114">
        <v>33.695999999999998</v>
      </c>
      <c r="H141" s="114">
        <v>33.308</v>
      </c>
      <c r="I141" s="114">
        <v>38.735999999999997</v>
      </c>
      <c r="J141" s="114">
        <v>40.277000000000001</v>
      </c>
      <c r="K141" s="114">
        <v>36.164000000000001</v>
      </c>
      <c r="L141" s="114">
        <v>36.054000000000002</v>
      </c>
      <c r="M141" s="114">
        <v>39.009</v>
      </c>
      <c r="N141" s="114">
        <v>40.384999999999998</v>
      </c>
      <c r="O141" s="114">
        <v>38.145000000000003</v>
      </c>
      <c r="P141" s="114">
        <v>35.875</v>
      </c>
    </row>
    <row r="142" spans="2:16">
      <c r="B142" s="114" t="s">
        <v>438</v>
      </c>
      <c r="C142" s="114">
        <v>102.187</v>
      </c>
      <c r="D142" s="114">
        <v>121.754</v>
      </c>
      <c r="E142" s="114">
        <v>121.49299999999999</v>
      </c>
      <c r="F142" s="114">
        <v>148.93100000000001</v>
      </c>
      <c r="G142" s="114">
        <v>170.983</v>
      </c>
      <c r="H142" s="114">
        <v>192.88200000000001</v>
      </c>
      <c r="I142" s="114">
        <v>202.09100000000001</v>
      </c>
      <c r="J142" s="114">
        <v>202.30799999999999</v>
      </c>
      <c r="K142" s="114">
        <v>191.316</v>
      </c>
      <c r="L142" s="114">
        <v>194.95</v>
      </c>
      <c r="M142" s="114">
        <v>214.06100000000001</v>
      </c>
      <c r="N142" s="114">
        <v>225.14099999999999</v>
      </c>
      <c r="O142" s="114">
        <v>230.74600000000001</v>
      </c>
      <c r="P142" s="114">
        <v>203.77199999999999</v>
      </c>
    </row>
    <row r="143" spans="2:16">
      <c r="B143" s="114" t="s">
        <v>437</v>
      </c>
      <c r="C143" s="114">
        <v>155.97999999999999</v>
      </c>
      <c r="D143" s="114">
        <v>181.00700000000001</v>
      </c>
      <c r="E143" s="114">
        <v>176.13200000000001</v>
      </c>
      <c r="F143" s="114">
        <v>208.369</v>
      </c>
      <c r="G143" s="114">
        <v>234.21700000000001</v>
      </c>
      <c r="H143" s="114">
        <v>261.92</v>
      </c>
      <c r="I143" s="114">
        <v>283.90300000000002</v>
      </c>
      <c r="J143" s="114">
        <v>297.48399999999998</v>
      </c>
      <c r="K143" s="114">
        <v>306.44600000000003</v>
      </c>
      <c r="L143" s="114">
        <v>318.62700000000001</v>
      </c>
      <c r="M143" s="114">
        <v>328.48099999999999</v>
      </c>
      <c r="N143" s="114">
        <v>346.84199999999998</v>
      </c>
      <c r="O143" s="114">
        <v>376.79500000000002</v>
      </c>
      <c r="P143" s="114">
        <v>362.24299999999999</v>
      </c>
    </row>
    <row r="144" spans="2:16">
      <c r="B144" s="114" t="s">
        <v>258</v>
      </c>
      <c r="C144" s="114">
        <v>429.02100000000002</v>
      </c>
      <c r="D144" s="114">
        <v>533.6</v>
      </c>
      <c r="E144" s="114">
        <v>439.79399999999998</v>
      </c>
      <c r="F144" s="114">
        <v>479.834</v>
      </c>
      <c r="G144" s="114">
        <v>528.29200000000003</v>
      </c>
      <c r="H144" s="114">
        <v>498.517</v>
      </c>
      <c r="I144" s="114">
        <v>521.01300000000003</v>
      </c>
      <c r="J144" s="114">
        <v>542.60199999999998</v>
      </c>
      <c r="K144" s="114">
        <v>477.488</v>
      </c>
      <c r="L144" s="114">
        <v>472.25599999999997</v>
      </c>
      <c r="M144" s="114">
        <v>526.64300000000003</v>
      </c>
      <c r="N144" s="114">
        <v>587.43299999999999</v>
      </c>
      <c r="O144" s="114">
        <v>595.77200000000005</v>
      </c>
      <c r="P144" s="114">
        <v>594.17999999999995</v>
      </c>
    </row>
    <row r="145" spans="2:16">
      <c r="B145" s="114" t="s">
        <v>285</v>
      </c>
      <c r="C145" s="114">
        <v>240.524</v>
      </c>
      <c r="D145" s="114">
        <v>263.38799999999998</v>
      </c>
      <c r="E145" s="114">
        <v>244.40199999999999</v>
      </c>
      <c r="F145" s="114">
        <v>238.30799999999999</v>
      </c>
      <c r="G145" s="114">
        <v>245.07499999999999</v>
      </c>
      <c r="H145" s="114">
        <v>216.36099999999999</v>
      </c>
      <c r="I145" s="114">
        <v>226.43700000000001</v>
      </c>
      <c r="J145" s="114">
        <v>229.96100000000001</v>
      </c>
      <c r="K145" s="114">
        <v>199.41399999999999</v>
      </c>
      <c r="L145" s="114">
        <v>206.369</v>
      </c>
      <c r="M145" s="114">
        <v>221.28</v>
      </c>
      <c r="N145" s="114">
        <v>242.423</v>
      </c>
      <c r="O145" s="114">
        <v>239.53700000000001</v>
      </c>
      <c r="P145" s="114">
        <v>231.34800000000001</v>
      </c>
    </row>
    <row r="146" spans="2:16">
      <c r="B146" s="114" t="s">
        <v>436</v>
      </c>
      <c r="C146" s="114">
        <v>89.524000000000001</v>
      </c>
      <c r="D146" s="114">
        <v>93.638999999999996</v>
      </c>
      <c r="E146" s="114">
        <v>96.385999999999996</v>
      </c>
      <c r="F146" s="114">
        <v>98.381</v>
      </c>
      <c r="G146" s="114">
        <v>100.352</v>
      </c>
      <c r="H146" s="114">
        <v>101.565</v>
      </c>
      <c r="I146" s="114">
        <v>102.45</v>
      </c>
      <c r="J146" s="114">
        <v>102.446</v>
      </c>
      <c r="K146" s="114">
        <v>103.376</v>
      </c>
      <c r="L146" s="114">
        <v>104.337</v>
      </c>
      <c r="M146" s="114">
        <v>103.446</v>
      </c>
      <c r="N146" s="114">
        <v>100.989</v>
      </c>
      <c r="O146" s="114">
        <v>104.989</v>
      </c>
      <c r="P146" s="114">
        <v>95.850999999999999</v>
      </c>
    </row>
    <row r="147" spans="2:16">
      <c r="B147" s="114" t="s">
        <v>435</v>
      </c>
      <c r="C147" s="114">
        <v>75.986999999999995</v>
      </c>
      <c r="D147" s="114">
        <v>112.621</v>
      </c>
      <c r="E147" s="114">
        <v>88.195999999999998</v>
      </c>
      <c r="F147" s="114">
        <v>119.70699999999999</v>
      </c>
      <c r="G147" s="114">
        <v>167.77500000000001</v>
      </c>
      <c r="H147" s="114">
        <v>186.834</v>
      </c>
      <c r="I147" s="114">
        <v>198.72800000000001</v>
      </c>
      <c r="J147" s="114">
        <v>206.22499999999999</v>
      </c>
      <c r="K147" s="114">
        <v>161.74</v>
      </c>
      <c r="L147" s="114">
        <v>151.732</v>
      </c>
      <c r="M147" s="114">
        <v>161.09899999999999</v>
      </c>
      <c r="N147" s="114">
        <v>183.33500000000001</v>
      </c>
      <c r="O147" s="114">
        <v>175.83799999999999</v>
      </c>
      <c r="P147" s="114">
        <v>146.09</v>
      </c>
    </row>
    <row r="148" spans="2:16">
      <c r="B148" s="114" t="s">
        <v>328</v>
      </c>
      <c r="C148" s="114">
        <v>174.589</v>
      </c>
      <c r="D148" s="114">
        <v>214.31700000000001</v>
      </c>
      <c r="E148" s="114">
        <v>174.102</v>
      </c>
      <c r="F148" s="114">
        <v>166.309</v>
      </c>
      <c r="G148" s="114">
        <v>183.32599999999999</v>
      </c>
      <c r="H148" s="114">
        <v>170.636</v>
      </c>
      <c r="I148" s="114">
        <v>190.8</v>
      </c>
      <c r="J148" s="114">
        <v>199.96100000000001</v>
      </c>
      <c r="K148" s="114">
        <v>177.73099999999999</v>
      </c>
      <c r="L148" s="114">
        <v>188.13</v>
      </c>
      <c r="M148" s="114">
        <v>211.696</v>
      </c>
      <c r="N148" s="114">
        <v>241.45599999999999</v>
      </c>
      <c r="O148" s="114">
        <v>249.69499999999999</v>
      </c>
      <c r="P148" s="114">
        <v>247.214</v>
      </c>
    </row>
    <row r="149" spans="2:16">
      <c r="B149" s="114" t="s">
        <v>280</v>
      </c>
      <c r="C149" s="114">
        <v>1393.4159999999999</v>
      </c>
      <c r="D149" s="114">
        <v>1779.1089999999999</v>
      </c>
      <c r="E149" s="114">
        <v>1307.9269999999999</v>
      </c>
      <c r="F149" s="114">
        <v>1633.1110000000001</v>
      </c>
      <c r="G149" s="114">
        <v>2046.6210000000001</v>
      </c>
      <c r="H149" s="114">
        <v>2191.4839999999999</v>
      </c>
      <c r="I149" s="114">
        <v>2288.4279999999999</v>
      </c>
      <c r="J149" s="114">
        <v>2048.8359999999998</v>
      </c>
      <c r="K149" s="114">
        <v>1356.704</v>
      </c>
      <c r="L149" s="114">
        <v>1280.6479999999999</v>
      </c>
      <c r="M149" s="114">
        <v>1575.14</v>
      </c>
      <c r="N149" s="114">
        <v>1653.0060000000001</v>
      </c>
      <c r="O149" s="114">
        <v>1689.3019999999999</v>
      </c>
      <c r="P149" s="114">
        <v>1473.5830000000001</v>
      </c>
    </row>
    <row r="150" spans="2:16">
      <c r="B150" s="114" t="s">
        <v>434</v>
      </c>
      <c r="C150" s="114">
        <v>4.0819999999999999</v>
      </c>
      <c r="D150" s="114">
        <v>5.2009999999999996</v>
      </c>
      <c r="E150" s="114">
        <v>5.694</v>
      </c>
      <c r="F150" s="114">
        <v>6.1479999999999997</v>
      </c>
      <c r="G150" s="114">
        <v>6.9109999999999996</v>
      </c>
      <c r="H150" s="114">
        <v>7.6870000000000003</v>
      </c>
      <c r="I150" s="114">
        <v>7.8520000000000003</v>
      </c>
      <c r="J150" s="114">
        <v>8.2720000000000002</v>
      </c>
      <c r="K150" s="114">
        <v>8.5850000000000009</v>
      </c>
      <c r="L150" s="114">
        <v>8.734</v>
      </c>
      <c r="M150" s="114">
        <v>9.2530000000000001</v>
      </c>
      <c r="N150" s="114">
        <v>9.6289999999999996</v>
      </c>
      <c r="O150" s="114">
        <v>10.122999999999999</v>
      </c>
      <c r="P150" s="114">
        <v>10.372</v>
      </c>
    </row>
    <row r="151" spans="2:16">
      <c r="B151" s="114" t="s">
        <v>433</v>
      </c>
      <c r="C151" s="114">
        <v>0.68899999999999995</v>
      </c>
      <c r="D151" s="114">
        <v>0.751</v>
      </c>
      <c r="E151" s="114">
        <v>0.748</v>
      </c>
      <c r="F151" s="114">
        <v>0.76</v>
      </c>
      <c r="G151" s="114">
        <v>0.81799999999999995</v>
      </c>
      <c r="H151" s="114">
        <v>0.8</v>
      </c>
      <c r="I151" s="114">
        <v>0.84</v>
      </c>
      <c r="J151" s="114">
        <v>0.91700000000000004</v>
      </c>
      <c r="K151" s="114">
        <v>0.92300000000000004</v>
      </c>
      <c r="L151" s="114">
        <v>0.97099999999999997</v>
      </c>
      <c r="M151" s="114">
        <v>0.997</v>
      </c>
      <c r="N151" s="114">
        <v>1.0109999999999999</v>
      </c>
      <c r="O151" s="114">
        <v>1.0649999999999999</v>
      </c>
      <c r="P151" s="114">
        <v>0.85199999999999998</v>
      </c>
    </row>
    <row r="152" spans="2:16">
      <c r="B152" s="114" t="s">
        <v>432</v>
      </c>
      <c r="C152" s="114">
        <v>1.3360000000000001</v>
      </c>
      <c r="D152" s="114">
        <v>1.4379999999999999</v>
      </c>
      <c r="E152" s="114">
        <v>1.4019999999999999</v>
      </c>
      <c r="F152" s="114">
        <v>1.4870000000000001</v>
      </c>
      <c r="G152" s="114">
        <v>1.577</v>
      </c>
      <c r="H152" s="114">
        <v>1.605</v>
      </c>
      <c r="I152" s="114">
        <v>1.665</v>
      </c>
      <c r="J152" s="114">
        <v>1.7549999999999999</v>
      </c>
      <c r="K152" s="114">
        <v>1.8080000000000001</v>
      </c>
      <c r="L152" s="114">
        <v>1.865</v>
      </c>
      <c r="M152" s="114">
        <v>1.9990000000000001</v>
      </c>
      <c r="N152" s="114">
        <v>2.0659999999999998</v>
      </c>
      <c r="O152" s="114">
        <v>2.1219999999999999</v>
      </c>
      <c r="P152" s="114">
        <v>1.6919999999999999</v>
      </c>
    </row>
    <row r="153" spans="2:16">
      <c r="B153" s="114" t="s">
        <v>431</v>
      </c>
      <c r="C153" s="114">
        <v>0.68400000000000005</v>
      </c>
      <c r="D153" s="114">
        <v>0.69499999999999995</v>
      </c>
      <c r="E153" s="114">
        <v>0.67500000000000004</v>
      </c>
      <c r="F153" s="114">
        <v>0.68100000000000005</v>
      </c>
      <c r="G153" s="114">
        <v>0.67600000000000005</v>
      </c>
      <c r="H153" s="114">
        <v>0.69299999999999995</v>
      </c>
      <c r="I153" s="114">
        <v>0.72099999999999997</v>
      </c>
      <c r="J153" s="114">
        <v>0.72799999999999998</v>
      </c>
      <c r="K153" s="114">
        <v>0.755</v>
      </c>
      <c r="L153" s="114">
        <v>0.77400000000000002</v>
      </c>
      <c r="M153" s="114">
        <v>0.79200000000000004</v>
      </c>
      <c r="N153" s="114">
        <v>0.81100000000000005</v>
      </c>
      <c r="O153" s="114">
        <v>0.82499999999999996</v>
      </c>
      <c r="P153" s="114">
        <v>0.78700000000000003</v>
      </c>
    </row>
    <row r="154" spans="2:16">
      <c r="B154" s="114" t="s">
        <v>430</v>
      </c>
      <c r="C154" s="114">
        <v>0.55400000000000005</v>
      </c>
      <c r="D154" s="114">
        <v>0.66700000000000004</v>
      </c>
      <c r="E154" s="114">
        <v>0.60299999999999998</v>
      </c>
      <c r="F154" s="114">
        <v>0.66300000000000003</v>
      </c>
      <c r="G154" s="114">
        <v>0.73699999999999999</v>
      </c>
      <c r="H154" s="114">
        <v>0.76100000000000001</v>
      </c>
      <c r="I154" s="114">
        <v>0.77</v>
      </c>
      <c r="J154" s="114">
        <v>0.75700000000000001</v>
      </c>
      <c r="K154" s="114">
        <v>0.78800000000000003</v>
      </c>
      <c r="L154" s="114">
        <v>0.79900000000000004</v>
      </c>
      <c r="M154" s="114">
        <v>0.83199999999999996</v>
      </c>
      <c r="N154" s="114">
        <v>0.83699999999999997</v>
      </c>
      <c r="O154" s="114">
        <v>0.85199999999999998</v>
      </c>
      <c r="P154" s="114">
        <v>0.80400000000000005</v>
      </c>
    </row>
    <row r="155" spans="2:16">
      <c r="B155" s="114" t="s">
        <v>429</v>
      </c>
      <c r="C155" s="114">
        <v>2.1890000000000001</v>
      </c>
      <c r="D155" s="114">
        <v>2.403</v>
      </c>
      <c r="E155" s="114">
        <v>2.0619999999999998</v>
      </c>
      <c r="F155" s="114">
        <v>1.883</v>
      </c>
      <c r="G155" s="114">
        <v>1.8129999999999999</v>
      </c>
      <c r="H155" s="114">
        <v>1.6060000000000001</v>
      </c>
      <c r="I155" s="114">
        <v>1.6779999999999999</v>
      </c>
      <c r="J155" s="114">
        <v>1.6739999999999999</v>
      </c>
      <c r="K155" s="114">
        <v>1.42</v>
      </c>
      <c r="L155" s="114">
        <v>1.468</v>
      </c>
      <c r="M155" s="114">
        <v>1.528</v>
      </c>
      <c r="N155" s="114">
        <v>1.6559999999999999</v>
      </c>
      <c r="O155" s="114">
        <v>1.6160000000000001</v>
      </c>
      <c r="P155" s="114">
        <v>1.5049999999999999</v>
      </c>
    </row>
    <row r="156" spans="2:16">
      <c r="B156" s="114" t="s">
        <v>289</v>
      </c>
      <c r="C156" s="114">
        <v>415.68700000000001</v>
      </c>
      <c r="D156" s="114">
        <v>519.79700000000003</v>
      </c>
      <c r="E156" s="114">
        <v>429.09800000000001</v>
      </c>
      <c r="F156" s="114">
        <v>528.20699999999999</v>
      </c>
      <c r="G156" s="114">
        <v>671.23900000000003</v>
      </c>
      <c r="H156" s="114">
        <v>735.97500000000002</v>
      </c>
      <c r="I156" s="114">
        <v>746.64700000000005</v>
      </c>
      <c r="J156" s="114">
        <v>756.35</v>
      </c>
      <c r="K156" s="114">
        <v>654.27</v>
      </c>
      <c r="L156" s="114">
        <v>644.93600000000004</v>
      </c>
      <c r="M156" s="114">
        <v>688.58600000000001</v>
      </c>
      <c r="N156" s="114">
        <v>786.52200000000005</v>
      </c>
      <c r="O156" s="114">
        <v>792.96699999999998</v>
      </c>
      <c r="P156" s="114">
        <v>701.46699999999998</v>
      </c>
    </row>
    <row r="157" spans="2:16">
      <c r="B157" s="114" t="s">
        <v>428</v>
      </c>
      <c r="C157" s="114">
        <v>13.996</v>
      </c>
      <c r="D157" s="114">
        <v>16.852</v>
      </c>
      <c r="E157" s="114">
        <v>16.128</v>
      </c>
      <c r="F157" s="114">
        <v>16.134</v>
      </c>
      <c r="G157" s="114">
        <v>17.811</v>
      </c>
      <c r="H157" s="114">
        <v>17.672000000000001</v>
      </c>
      <c r="I157" s="114">
        <v>18.919</v>
      </c>
      <c r="J157" s="114">
        <v>19.802</v>
      </c>
      <c r="K157" s="114">
        <v>17.777000000000001</v>
      </c>
      <c r="L157" s="114">
        <v>19.035</v>
      </c>
      <c r="M157" s="114">
        <v>20.989000000000001</v>
      </c>
      <c r="N157" s="114">
        <v>23.126999999999999</v>
      </c>
      <c r="O157" s="114">
        <v>23.306999999999999</v>
      </c>
      <c r="P157" s="114">
        <v>24.448</v>
      </c>
    </row>
    <row r="158" spans="2:16">
      <c r="B158" s="114" t="s">
        <v>334</v>
      </c>
      <c r="C158" s="114">
        <v>43.424999999999997</v>
      </c>
      <c r="D158" s="114">
        <v>52.13</v>
      </c>
      <c r="E158" s="114">
        <v>45.188000000000002</v>
      </c>
      <c r="F158" s="114">
        <v>41.396999999999998</v>
      </c>
      <c r="G158" s="114">
        <v>49.314</v>
      </c>
      <c r="H158" s="114">
        <v>43.33</v>
      </c>
      <c r="I158" s="114">
        <v>48.427999999999997</v>
      </c>
      <c r="J158" s="114">
        <v>47.094999999999999</v>
      </c>
      <c r="K158" s="114">
        <v>39.655999999999999</v>
      </c>
      <c r="L158" s="114">
        <v>40.692999999999998</v>
      </c>
      <c r="M158" s="114">
        <v>44.179000000000002</v>
      </c>
      <c r="N158" s="114">
        <v>50.640999999999998</v>
      </c>
      <c r="O158" s="114">
        <v>51.475000000000001</v>
      </c>
      <c r="P158" s="114">
        <v>52.96</v>
      </c>
    </row>
    <row r="159" spans="2:16">
      <c r="B159" s="114" t="s">
        <v>427</v>
      </c>
      <c r="C159" s="114">
        <v>1.034</v>
      </c>
      <c r="D159" s="114">
        <v>0.998</v>
      </c>
      <c r="E159" s="114">
        <v>0.84699999999999998</v>
      </c>
      <c r="F159" s="114">
        <v>0.97</v>
      </c>
      <c r="G159" s="114">
        <v>1.018</v>
      </c>
      <c r="H159" s="114">
        <v>1.06</v>
      </c>
      <c r="I159" s="114">
        <v>1.3280000000000001</v>
      </c>
      <c r="J159" s="114">
        <v>1.343</v>
      </c>
      <c r="K159" s="114">
        <v>1.377</v>
      </c>
      <c r="L159" s="114">
        <v>1.4259999999999999</v>
      </c>
      <c r="M159" s="114">
        <v>1.528</v>
      </c>
      <c r="N159" s="114">
        <v>1.542</v>
      </c>
      <c r="O159" s="114">
        <v>1.58</v>
      </c>
      <c r="P159" s="114">
        <v>1.131</v>
      </c>
    </row>
    <row r="160" spans="2:16">
      <c r="B160" s="114" t="s">
        <v>426</v>
      </c>
      <c r="C160" s="114">
        <v>2.1589999999999998</v>
      </c>
      <c r="D160" s="114">
        <v>2.5110000000000001</v>
      </c>
      <c r="E160" s="114">
        <v>2.4540000000000002</v>
      </c>
      <c r="F160" s="114">
        <v>2.5779999999999998</v>
      </c>
      <c r="G160" s="114">
        <v>2.9420000000000002</v>
      </c>
      <c r="H160" s="114">
        <v>3.802</v>
      </c>
      <c r="I160" s="114">
        <v>4.9160000000000004</v>
      </c>
      <c r="J160" s="114">
        <v>5.0069999999999997</v>
      </c>
      <c r="K160" s="114">
        <v>4.2519999999999998</v>
      </c>
      <c r="L160" s="114">
        <v>3.855</v>
      </c>
      <c r="M160" s="114">
        <v>3.7130000000000001</v>
      </c>
      <c r="N160" s="114">
        <v>4.085</v>
      </c>
      <c r="O160" s="114">
        <v>4.1189999999999998</v>
      </c>
      <c r="P160" s="114">
        <v>4.2039999999999997</v>
      </c>
    </row>
    <row r="161" spans="2:16">
      <c r="B161" s="114" t="s">
        <v>425</v>
      </c>
      <c r="C161" s="114">
        <v>180.94200000000001</v>
      </c>
      <c r="D161" s="114">
        <v>193.61699999999999</v>
      </c>
      <c r="E161" s="114">
        <v>194.15</v>
      </c>
      <c r="F161" s="114">
        <v>239.80799999999999</v>
      </c>
      <c r="G161" s="114">
        <v>279.35700000000003</v>
      </c>
      <c r="H161" s="114">
        <v>295.09300000000002</v>
      </c>
      <c r="I161" s="114">
        <v>307.57600000000002</v>
      </c>
      <c r="J161" s="114">
        <v>314.86399999999998</v>
      </c>
      <c r="K161" s="114">
        <v>307.99900000000002</v>
      </c>
      <c r="L161" s="114">
        <v>318.75299999999999</v>
      </c>
      <c r="M161" s="114">
        <v>343.33199999999999</v>
      </c>
      <c r="N161" s="114">
        <v>375.96300000000002</v>
      </c>
      <c r="O161" s="114">
        <v>374.39</v>
      </c>
      <c r="P161" s="114">
        <v>339.98099999999999</v>
      </c>
    </row>
    <row r="162" spans="2:16">
      <c r="B162" s="114" t="s">
        <v>329</v>
      </c>
      <c r="C162" s="114">
        <v>77.239000000000004</v>
      </c>
      <c r="D162" s="114">
        <v>97.17</v>
      </c>
      <c r="E162" s="114">
        <v>89.302000000000007</v>
      </c>
      <c r="F162" s="114">
        <v>90.472999999999999</v>
      </c>
      <c r="G162" s="114">
        <v>99.234999999999999</v>
      </c>
      <c r="H162" s="114">
        <v>94.588999999999999</v>
      </c>
      <c r="I162" s="114">
        <v>98.878</v>
      </c>
      <c r="J162" s="114">
        <v>101.351</v>
      </c>
      <c r="K162" s="114">
        <v>88.512</v>
      </c>
      <c r="L162" s="114">
        <v>89.691000000000003</v>
      </c>
      <c r="M162" s="114">
        <v>95.460999999999999</v>
      </c>
      <c r="N162" s="114">
        <v>105.75</v>
      </c>
      <c r="O162" s="114">
        <v>105.09099999999999</v>
      </c>
      <c r="P162" s="114">
        <v>104.08799999999999</v>
      </c>
    </row>
    <row r="163" spans="2:16">
      <c r="B163" s="114" t="s">
        <v>330</v>
      </c>
      <c r="C163" s="114">
        <v>48.073</v>
      </c>
      <c r="D163" s="114">
        <v>55.773000000000003</v>
      </c>
      <c r="E163" s="114">
        <v>50.512999999999998</v>
      </c>
      <c r="F163" s="114">
        <v>48.247999999999998</v>
      </c>
      <c r="G163" s="114">
        <v>51.575000000000003</v>
      </c>
      <c r="H163" s="114">
        <v>46.606999999999999</v>
      </c>
      <c r="I163" s="114">
        <v>48.415999999999997</v>
      </c>
      <c r="J163" s="114">
        <v>50.01</v>
      </c>
      <c r="K163" s="114">
        <v>43.112000000000002</v>
      </c>
      <c r="L163" s="114">
        <v>44.753999999999998</v>
      </c>
      <c r="M163" s="114">
        <v>48.569000000000003</v>
      </c>
      <c r="N163" s="114">
        <v>54.186</v>
      </c>
      <c r="O163" s="114">
        <v>54.18</v>
      </c>
      <c r="P163" s="114">
        <v>52.838000000000001</v>
      </c>
    </row>
    <row r="164" spans="2:16">
      <c r="B164" s="114" t="s">
        <v>424</v>
      </c>
      <c r="C164" s="114">
        <v>0.62</v>
      </c>
      <c r="D164" s="114">
        <v>0.69899999999999995</v>
      </c>
      <c r="E164" s="114">
        <v>0.73599999999999999</v>
      </c>
      <c r="F164" s="114">
        <v>0.84699999999999998</v>
      </c>
      <c r="G164" s="114">
        <v>1.05</v>
      </c>
      <c r="H164" s="114">
        <v>1.1910000000000001</v>
      </c>
      <c r="I164" s="114">
        <v>1.2849999999999999</v>
      </c>
      <c r="J164" s="114">
        <v>1.3380000000000001</v>
      </c>
      <c r="K164" s="114">
        <v>1.3109999999999999</v>
      </c>
      <c r="L164" s="114">
        <v>1.381</v>
      </c>
      <c r="M164" s="114">
        <v>1.458</v>
      </c>
      <c r="N164" s="114">
        <v>1.5660000000000001</v>
      </c>
      <c r="O164" s="114">
        <v>1.579</v>
      </c>
      <c r="P164" s="114">
        <v>1.5669999999999999</v>
      </c>
    </row>
    <row r="165" spans="2:16">
      <c r="B165" s="114" t="s">
        <v>423</v>
      </c>
      <c r="C165" s="114" t="s">
        <v>401</v>
      </c>
      <c r="D165" s="114" t="s">
        <v>401</v>
      </c>
      <c r="E165" s="114" t="s">
        <v>401</v>
      </c>
      <c r="F165" s="114" t="s">
        <v>401</v>
      </c>
      <c r="G165" s="114">
        <v>3.4990000000000001</v>
      </c>
      <c r="H165" s="114">
        <v>3.6110000000000002</v>
      </c>
      <c r="I165" s="114">
        <v>3.8919999999999999</v>
      </c>
      <c r="J165" s="114">
        <v>3.964</v>
      </c>
      <c r="K165" s="114">
        <v>4.0490000000000004</v>
      </c>
      <c r="L165" s="114">
        <v>4.1980000000000004</v>
      </c>
      <c r="M165" s="114">
        <v>4.5090000000000003</v>
      </c>
      <c r="N165" s="114">
        <v>4.7210000000000001</v>
      </c>
      <c r="O165" s="114">
        <v>4.944</v>
      </c>
      <c r="P165" s="114">
        <v>4.92</v>
      </c>
    </row>
    <row r="166" spans="2:16">
      <c r="B166" s="114" t="s">
        <v>278</v>
      </c>
      <c r="C166" s="114">
        <v>299.03300000000002</v>
      </c>
      <c r="D166" s="114">
        <v>287.09500000000003</v>
      </c>
      <c r="E166" s="114">
        <v>297.221</v>
      </c>
      <c r="F166" s="114">
        <v>375.30399999999997</v>
      </c>
      <c r="G166" s="114">
        <v>416.87900000000002</v>
      </c>
      <c r="H166" s="114">
        <v>396.33199999999999</v>
      </c>
      <c r="I166" s="114">
        <v>366.82100000000003</v>
      </c>
      <c r="J166" s="114">
        <v>350.90100000000001</v>
      </c>
      <c r="K166" s="114">
        <v>317.57799999999997</v>
      </c>
      <c r="L166" s="114">
        <v>296.27300000000002</v>
      </c>
      <c r="M166" s="114">
        <v>349.43299999999999</v>
      </c>
      <c r="N166" s="114">
        <v>368.13499999999999</v>
      </c>
      <c r="O166" s="114">
        <v>351.35399999999998</v>
      </c>
      <c r="P166" s="114">
        <v>302.11399999999998</v>
      </c>
    </row>
    <row r="167" spans="2:16">
      <c r="B167" s="114" t="s">
        <v>422</v>
      </c>
      <c r="C167" s="114" t="s">
        <v>401</v>
      </c>
      <c r="D167" s="114" t="s">
        <v>401</v>
      </c>
      <c r="E167" s="114" t="s">
        <v>401</v>
      </c>
      <c r="F167" s="114" t="s">
        <v>401</v>
      </c>
      <c r="G167" s="114">
        <v>17.186</v>
      </c>
      <c r="H167" s="114">
        <v>11.266999999999999</v>
      </c>
      <c r="I167" s="114">
        <v>14.946999999999999</v>
      </c>
      <c r="J167" s="114">
        <v>15.382999999999999</v>
      </c>
      <c r="K167" s="114">
        <v>14.801</v>
      </c>
      <c r="L167" s="114">
        <v>3.5009999999999999</v>
      </c>
      <c r="M167" s="114">
        <v>3.4950000000000001</v>
      </c>
      <c r="N167" s="114">
        <v>4.6589999999999998</v>
      </c>
      <c r="O167" s="114">
        <v>4.1429999999999998</v>
      </c>
      <c r="P167" s="114">
        <v>4.0739999999999998</v>
      </c>
    </row>
    <row r="168" spans="2:16">
      <c r="B168" s="114" t="s">
        <v>277</v>
      </c>
      <c r="C168" s="114">
        <v>1474.1759999999999</v>
      </c>
      <c r="D168" s="114">
        <v>1631.6849999999999</v>
      </c>
      <c r="E168" s="114">
        <v>1489.8530000000001</v>
      </c>
      <c r="F168" s="114">
        <v>1423.27</v>
      </c>
      <c r="G168" s="114">
        <v>1480.45</v>
      </c>
      <c r="H168" s="114">
        <v>1325.5830000000001</v>
      </c>
      <c r="I168" s="114">
        <v>1355.162</v>
      </c>
      <c r="J168" s="114">
        <v>1371.576</v>
      </c>
      <c r="K168" s="114">
        <v>1195.721</v>
      </c>
      <c r="L168" s="114">
        <v>1232.5730000000001</v>
      </c>
      <c r="M168" s="114">
        <v>1312.076</v>
      </c>
      <c r="N168" s="114">
        <v>1422.799</v>
      </c>
      <c r="O168" s="114">
        <v>1393.644</v>
      </c>
      <c r="P168" s="114">
        <v>1278.2080000000001</v>
      </c>
    </row>
    <row r="169" spans="2:16">
      <c r="B169" s="114" t="s">
        <v>421</v>
      </c>
      <c r="C169" s="114">
        <v>37.023000000000003</v>
      </c>
      <c r="D169" s="114">
        <v>46.607999999999997</v>
      </c>
      <c r="E169" s="114">
        <v>48.128999999999998</v>
      </c>
      <c r="F169" s="114">
        <v>56.731999999999999</v>
      </c>
      <c r="G169" s="114">
        <v>65.265000000000001</v>
      </c>
      <c r="H169" s="114">
        <v>68.381</v>
      </c>
      <c r="I169" s="114">
        <v>74.253</v>
      </c>
      <c r="J169" s="114">
        <v>79.311999999999998</v>
      </c>
      <c r="K169" s="114">
        <v>80.557000000000002</v>
      </c>
      <c r="L169" s="114">
        <v>82.39</v>
      </c>
      <c r="M169" s="114">
        <v>87.421999999999997</v>
      </c>
      <c r="N169" s="114">
        <v>87.921999999999997</v>
      </c>
      <c r="O169" s="114">
        <v>83.977999999999994</v>
      </c>
      <c r="P169" s="114">
        <v>80.7</v>
      </c>
    </row>
    <row r="170" spans="2:16">
      <c r="B170" s="114" t="s">
        <v>420</v>
      </c>
      <c r="C170" s="114">
        <v>59.44</v>
      </c>
      <c r="D170" s="114">
        <v>64.832999999999998</v>
      </c>
      <c r="E170" s="114">
        <v>54.811999999999998</v>
      </c>
      <c r="F170" s="114">
        <v>65.715999999999994</v>
      </c>
      <c r="G170" s="114">
        <v>66.447999999999993</v>
      </c>
      <c r="H170" s="114">
        <v>48.948</v>
      </c>
      <c r="I170" s="114">
        <v>52.892000000000003</v>
      </c>
      <c r="J170" s="114">
        <v>60.725999999999999</v>
      </c>
      <c r="K170" s="114">
        <v>64.536000000000001</v>
      </c>
      <c r="L170" s="114">
        <v>64.882999999999996</v>
      </c>
      <c r="M170" s="114">
        <v>47.837000000000003</v>
      </c>
      <c r="N170" s="114">
        <v>35.890999999999998</v>
      </c>
      <c r="O170" s="114">
        <v>33.564</v>
      </c>
      <c r="P170" s="114">
        <v>34.369999999999997</v>
      </c>
    </row>
    <row r="171" spans="2:16">
      <c r="B171" s="114" t="s">
        <v>419</v>
      </c>
      <c r="C171" s="114">
        <v>2.9359999999999999</v>
      </c>
      <c r="D171" s="114">
        <v>3.5329999999999999</v>
      </c>
      <c r="E171" s="114">
        <v>3.8759999999999999</v>
      </c>
      <c r="F171" s="114">
        <v>4.3680000000000003</v>
      </c>
      <c r="G171" s="114">
        <v>4.4219999999999997</v>
      </c>
      <c r="H171" s="114">
        <v>4.9800000000000004</v>
      </c>
      <c r="I171" s="114">
        <v>5.1459999999999999</v>
      </c>
      <c r="J171" s="114">
        <v>5.2409999999999997</v>
      </c>
      <c r="K171" s="114">
        <v>4.7869999999999999</v>
      </c>
      <c r="L171" s="114">
        <v>3.129</v>
      </c>
      <c r="M171" s="114">
        <v>3.2160000000000002</v>
      </c>
      <c r="N171" s="114">
        <v>3.4649999999999999</v>
      </c>
      <c r="O171" s="114">
        <v>3.6970000000000001</v>
      </c>
      <c r="P171" s="114">
        <v>2.41</v>
      </c>
    </row>
    <row r="172" spans="2:16">
      <c r="B172" s="114" t="s">
        <v>268</v>
      </c>
      <c r="C172" s="114">
        <v>491.255</v>
      </c>
      <c r="D172" s="114">
        <v>517.70600000000002</v>
      </c>
      <c r="E172" s="114">
        <v>436.536</v>
      </c>
      <c r="F172" s="114">
        <v>495.81299999999999</v>
      </c>
      <c r="G172" s="114">
        <v>574.09400000000005</v>
      </c>
      <c r="H172" s="114">
        <v>552.48400000000004</v>
      </c>
      <c r="I172" s="114">
        <v>586.84199999999998</v>
      </c>
      <c r="J172" s="114">
        <v>581.96400000000006</v>
      </c>
      <c r="K172" s="114">
        <v>505.10399999999998</v>
      </c>
      <c r="L172" s="114">
        <v>515.65499999999997</v>
      </c>
      <c r="M172" s="114">
        <v>541.01900000000001</v>
      </c>
      <c r="N172" s="114">
        <v>555.45500000000004</v>
      </c>
      <c r="O172" s="114">
        <v>531.28300000000002</v>
      </c>
      <c r="P172" s="114">
        <v>537.61</v>
      </c>
    </row>
    <row r="173" spans="2:16">
      <c r="B173" s="114" t="s">
        <v>333</v>
      </c>
      <c r="C173" s="114">
        <v>493.92500000000001</v>
      </c>
      <c r="D173" s="114">
        <v>570.096</v>
      </c>
      <c r="E173" s="114">
        <v>558.10900000000004</v>
      </c>
      <c r="F173" s="114">
        <v>602.899</v>
      </c>
      <c r="G173" s="114">
        <v>721.70299999999997</v>
      </c>
      <c r="H173" s="114">
        <v>692.40499999999997</v>
      </c>
      <c r="I173" s="114">
        <v>713.25400000000002</v>
      </c>
      <c r="J173" s="114">
        <v>734.73</v>
      </c>
      <c r="K173" s="114">
        <v>702.21400000000006</v>
      </c>
      <c r="L173" s="114">
        <v>695.45699999999999</v>
      </c>
      <c r="M173" s="114">
        <v>704.77200000000005</v>
      </c>
      <c r="N173" s="114">
        <v>736.43299999999999</v>
      </c>
      <c r="O173" s="114">
        <v>732.18700000000001</v>
      </c>
      <c r="P173" s="114">
        <v>747.42700000000002</v>
      </c>
    </row>
    <row r="174" spans="2:16">
      <c r="B174" s="114" t="s">
        <v>418</v>
      </c>
      <c r="C174" s="114">
        <v>40.488</v>
      </c>
      <c r="D174" s="114">
        <v>52.631</v>
      </c>
      <c r="E174" s="114">
        <v>53.939</v>
      </c>
      <c r="F174" s="114">
        <v>60.042999999999999</v>
      </c>
      <c r="G174" s="114" t="s">
        <v>401</v>
      </c>
      <c r="H174" s="114" t="s">
        <v>401</v>
      </c>
      <c r="I174" s="114" t="s">
        <v>401</v>
      </c>
      <c r="J174" s="114" t="s">
        <v>401</v>
      </c>
      <c r="K174" s="114" t="s">
        <v>401</v>
      </c>
      <c r="L174" s="114" t="s">
        <v>401</v>
      </c>
      <c r="M174" s="114" t="s">
        <v>401</v>
      </c>
      <c r="N174" s="114" t="s">
        <v>401</v>
      </c>
      <c r="O174" s="114" t="s">
        <v>401</v>
      </c>
      <c r="P174" s="114" t="s">
        <v>401</v>
      </c>
    </row>
    <row r="175" spans="2:16">
      <c r="B175" s="114" t="s">
        <v>417</v>
      </c>
      <c r="C175" s="114">
        <v>0.14499999999999999</v>
      </c>
      <c r="D175" s="114">
        <v>0.188</v>
      </c>
      <c r="E175" s="114">
        <v>0.188</v>
      </c>
      <c r="F175" s="114">
        <v>0.19700000000000001</v>
      </c>
      <c r="G175" s="114">
        <v>0.23300000000000001</v>
      </c>
      <c r="H175" s="114">
        <v>0.253</v>
      </c>
      <c r="I175" s="114">
        <v>0.30299999999999999</v>
      </c>
      <c r="J175" s="114">
        <v>0.34899999999999998</v>
      </c>
      <c r="K175" s="114">
        <v>0.318</v>
      </c>
      <c r="L175" s="114">
        <v>0.34799999999999998</v>
      </c>
      <c r="M175" s="114">
        <v>0.376</v>
      </c>
      <c r="N175" s="114">
        <v>0.41599999999999998</v>
      </c>
      <c r="O175" s="114">
        <v>0.42199999999999999</v>
      </c>
      <c r="P175" s="114">
        <v>0.41799999999999998</v>
      </c>
    </row>
    <row r="176" spans="2:16">
      <c r="B176" s="114" t="s">
        <v>416</v>
      </c>
      <c r="C176" s="114">
        <v>406.90699999999998</v>
      </c>
      <c r="D176" s="114">
        <v>415.90100000000001</v>
      </c>
      <c r="E176" s="114">
        <v>390.82900000000001</v>
      </c>
      <c r="F176" s="114">
        <v>444.28100000000001</v>
      </c>
      <c r="G176" s="114">
        <v>483.97399999999999</v>
      </c>
      <c r="H176" s="114">
        <v>495.61</v>
      </c>
      <c r="I176" s="114">
        <v>512.94299999999998</v>
      </c>
      <c r="J176" s="114">
        <v>535.32799999999997</v>
      </c>
      <c r="K176" s="114">
        <v>534.51499999999999</v>
      </c>
      <c r="L176" s="114">
        <v>543.08100000000002</v>
      </c>
      <c r="M176" s="114">
        <v>590.73299999999995</v>
      </c>
      <c r="N176" s="114">
        <v>609.19799999999998</v>
      </c>
      <c r="O176" s="114">
        <v>612.16800000000001</v>
      </c>
      <c r="P176" s="114">
        <v>668.51</v>
      </c>
    </row>
    <row r="177" spans="2:16">
      <c r="B177" s="114" t="s">
        <v>415</v>
      </c>
      <c r="C177" s="114">
        <v>3.7120000000000002</v>
      </c>
      <c r="D177" s="114">
        <v>5.1349999999999998</v>
      </c>
      <c r="E177" s="114">
        <v>4.9770000000000003</v>
      </c>
      <c r="F177" s="114">
        <v>5.6420000000000003</v>
      </c>
      <c r="G177" s="114">
        <v>6.5229999999999997</v>
      </c>
      <c r="H177" s="114">
        <v>7.5919999999999996</v>
      </c>
      <c r="I177" s="114">
        <v>8.5060000000000002</v>
      </c>
      <c r="J177" s="114">
        <v>9.2420000000000009</v>
      </c>
      <c r="K177" s="114">
        <v>7.8570000000000002</v>
      </c>
      <c r="L177" s="114">
        <v>6.9530000000000003</v>
      </c>
      <c r="M177" s="114">
        <v>7.1440000000000001</v>
      </c>
      <c r="N177" s="114">
        <v>7.52</v>
      </c>
      <c r="O177" s="114">
        <v>8.1170000000000009</v>
      </c>
      <c r="P177" s="114">
        <v>7.9969999999999999</v>
      </c>
    </row>
    <row r="178" spans="2:16">
      <c r="B178" s="114" t="s">
        <v>414</v>
      </c>
      <c r="C178" s="114">
        <v>21.806999999999999</v>
      </c>
      <c r="D178" s="114">
        <v>27.762</v>
      </c>
      <c r="E178" s="114">
        <v>28.984999999999999</v>
      </c>
      <c r="F178" s="114">
        <v>31.533000000000001</v>
      </c>
      <c r="G178" s="114">
        <v>34.067</v>
      </c>
      <c r="H178" s="114">
        <v>39.651000000000003</v>
      </c>
      <c r="I178" s="114">
        <v>45.680999999999997</v>
      </c>
      <c r="J178" s="114">
        <v>50.002000000000002</v>
      </c>
      <c r="K178" s="114">
        <v>47.384</v>
      </c>
      <c r="L178" s="114">
        <v>49.774000000000001</v>
      </c>
      <c r="M178" s="114">
        <v>53.226999999999997</v>
      </c>
      <c r="N178" s="114">
        <v>56.698999999999998</v>
      </c>
      <c r="O178" s="114">
        <v>60.81</v>
      </c>
      <c r="P178" s="114">
        <v>63.244</v>
      </c>
    </row>
    <row r="179" spans="2:16">
      <c r="B179" s="114" t="s">
        <v>274</v>
      </c>
      <c r="C179" s="114">
        <v>263.00700000000001</v>
      </c>
      <c r="D179" s="114">
        <v>290.97000000000003</v>
      </c>
      <c r="E179" s="114">
        <v>281.399</v>
      </c>
      <c r="F179" s="114">
        <v>340.928</v>
      </c>
      <c r="G179" s="114">
        <v>370.92899999999997</v>
      </c>
      <c r="H179" s="114">
        <v>397.72199999999998</v>
      </c>
      <c r="I179" s="114">
        <v>420.36399999999998</v>
      </c>
      <c r="J179" s="114">
        <v>407.37299999999999</v>
      </c>
      <c r="K179" s="114">
        <v>401.142</v>
      </c>
      <c r="L179" s="114">
        <v>413.49700000000001</v>
      </c>
      <c r="M179" s="114">
        <v>456.52300000000002</v>
      </c>
      <c r="N179" s="114">
        <v>506.40300000000002</v>
      </c>
      <c r="O179" s="114">
        <v>544.15200000000004</v>
      </c>
      <c r="P179" s="114">
        <v>501.88799999999998</v>
      </c>
    </row>
    <row r="180" spans="2:16">
      <c r="B180" s="114" t="s">
        <v>413</v>
      </c>
      <c r="C180" s="114">
        <v>0.54300000000000004</v>
      </c>
      <c r="D180" s="114">
        <v>0.64800000000000002</v>
      </c>
      <c r="E180" s="114">
        <v>0.72699999999999998</v>
      </c>
      <c r="F180" s="114">
        <v>0.88200000000000001</v>
      </c>
      <c r="G180" s="114">
        <v>1.0549999999999999</v>
      </c>
      <c r="H180" s="114">
        <v>1.1479999999999999</v>
      </c>
      <c r="I180" s="114">
        <v>1.3959999999999999</v>
      </c>
      <c r="J180" s="114">
        <v>1.4470000000000001</v>
      </c>
      <c r="K180" s="114">
        <v>1.5940000000000001</v>
      </c>
      <c r="L180" s="114">
        <v>1.651</v>
      </c>
      <c r="M180" s="114">
        <v>1.599</v>
      </c>
      <c r="N180" s="114">
        <v>1.56</v>
      </c>
      <c r="O180" s="114">
        <v>2.0179999999999998</v>
      </c>
      <c r="P180" s="114">
        <v>1.7909999999999999</v>
      </c>
    </row>
    <row r="181" spans="2:16">
      <c r="B181" s="114" t="s">
        <v>412</v>
      </c>
      <c r="C181" s="114">
        <v>3.5920000000000001</v>
      </c>
      <c r="D181" s="114">
        <v>4.4829999999999997</v>
      </c>
      <c r="E181" s="114">
        <v>4.5540000000000003</v>
      </c>
      <c r="F181" s="114">
        <v>4.63</v>
      </c>
      <c r="G181" s="114">
        <v>5.2229999999999999</v>
      </c>
      <c r="H181" s="114">
        <v>5.2290000000000001</v>
      </c>
      <c r="I181" s="114">
        <v>5.8310000000000004</v>
      </c>
      <c r="J181" s="114">
        <v>6.1740000000000004</v>
      </c>
      <c r="K181" s="114">
        <v>5.641</v>
      </c>
      <c r="L181" s="114">
        <v>6.03</v>
      </c>
      <c r="M181" s="114">
        <v>6.3929999999999998</v>
      </c>
      <c r="N181" s="114">
        <v>7.117</v>
      </c>
      <c r="O181" s="114">
        <v>7.2210000000000001</v>
      </c>
      <c r="P181" s="114">
        <v>7.4950000000000001</v>
      </c>
    </row>
    <row r="182" spans="2:16">
      <c r="B182" s="114" t="s">
        <v>411</v>
      </c>
      <c r="C182" s="114">
        <v>0.29899999999999999</v>
      </c>
      <c r="D182" s="114">
        <v>0.34399999999999997</v>
      </c>
      <c r="E182" s="114">
        <v>0.312</v>
      </c>
      <c r="F182" s="114">
        <v>0.36699999999999999</v>
      </c>
      <c r="G182" s="114">
        <v>0.41499999999999998</v>
      </c>
      <c r="H182" s="114">
        <v>0.47099999999999997</v>
      </c>
      <c r="I182" s="114">
        <v>0.45100000000000001</v>
      </c>
      <c r="J182" s="114">
        <v>0.44</v>
      </c>
      <c r="K182" s="114">
        <v>0.437</v>
      </c>
      <c r="L182" s="114">
        <v>0.42099999999999999</v>
      </c>
      <c r="M182" s="114">
        <v>0.46</v>
      </c>
      <c r="N182" s="114">
        <v>0.48599999999999999</v>
      </c>
      <c r="O182" s="114">
        <v>0.51700000000000002</v>
      </c>
      <c r="P182" s="114">
        <v>0.51400000000000001</v>
      </c>
    </row>
    <row r="183" spans="2:16">
      <c r="B183" s="114" t="s">
        <v>410</v>
      </c>
      <c r="C183" s="114">
        <v>22.006</v>
      </c>
      <c r="D183" s="114">
        <v>28.233000000000001</v>
      </c>
      <c r="E183" s="114">
        <v>19.562000000000001</v>
      </c>
      <c r="F183" s="114">
        <v>22.521999999999998</v>
      </c>
      <c r="G183" s="114">
        <v>25.789000000000001</v>
      </c>
      <c r="H183" s="114">
        <v>25.763000000000002</v>
      </c>
      <c r="I183" s="114">
        <v>27.268000000000001</v>
      </c>
      <c r="J183" s="114">
        <v>27.616</v>
      </c>
      <c r="K183" s="114">
        <v>24.96</v>
      </c>
      <c r="L183" s="114">
        <v>22.393999999999998</v>
      </c>
      <c r="M183" s="114">
        <v>22.385000000000002</v>
      </c>
      <c r="N183" s="114">
        <v>23.68</v>
      </c>
      <c r="O183" s="114">
        <v>23.207999999999998</v>
      </c>
      <c r="P183" s="114">
        <v>21.53</v>
      </c>
    </row>
    <row r="184" spans="2:16">
      <c r="B184" s="114" t="s">
        <v>409</v>
      </c>
      <c r="C184" s="114">
        <v>38.914999999999999</v>
      </c>
      <c r="D184" s="114">
        <v>44.844000000000001</v>
      </c>
      <c r="E184" s="114">
        <v>43.466000000000001</v>
      </c>
      <c r="F184" s="114">
        <v>44.054000000000002</v>
      </c>
      <c r="G184" s="114">
        <v>45.81</v>
      </c>
      <c r="H184" s="114">
        <v>45.043999999999997</v>
      </c>
      <c r="I184" s="114">
        <v>46.247999999999998</v>
      </c>
      <c r="J184" s="114">
        <v>47.634</v>
      </c>
      <c r="K184" s="114">
        <v>43.171999999999997</v>
      </c>
      <c r="L184" s="114">
        <v>41.801000000000002</v>
      </c>
      <c r="M184" s="114">
        <v>39.627000000000002</v>
      </c>
      <c r="N184" s="114">
        <v>40.139000000000003</v>
      </c>
      <c r="O184" s="114">
        <v>39.168999999999997</v>
      </c>
      <c r="P184" s="114">
        <v>39.552999999999997</v>
      </c>
    </row>
    <row r="185" spans="2:16">
      <c r="B185" s="114" t="s">
        <v>284</v>
      </c>
      <c r="C185" s="114">
        <v>680.48900000000003</v>
      </c>
      <c r="D185" s="114">
        <v>770.82</v>
      </c>
      <c r="E185" s="114">
        <v>648.79700000000003</v>
      </c>
      <c r="F185" s="114">
        <v>776.55799999999999</v>
      </c>
      <c r="G185" s="114">
        <v>838.50800000000004</v>
      </c>
      <c r="H185" s="114">
        <v>880.14099999999996</v>
      </c>
      <c r="I185" s="114">
        <v>957.50400000000002</v>
      </c>
      <c r="J185" s="114">
        <v>938.51199999999994</v>
      </c>
      <c r="K185" s="114">
        <v>864.07100000000003</v>
      </c>
      <c r="L185" s="114">
        <v>869.28</v>
      </c>
      <c r="M185" s="114">
        <v>858.93200000000002</v>
      </c>
      <c r="N185" s="114">
        <v>779.59900000000005</v>
      </c>
      <c r="O185" s="114">
        <v>760.94</v>
      </c>
      <c r="P185" s="114">
        <v>719.53700000000003</v>
      </c>
    </row>
    <row r="186" spans="2:16">
      <c r="B186" s="114" t="s">
        <v>408</v>
      </c>
      <c r="C186" s="114">
        <v>25.962</v>
      </c>
      <c r="D186" s="114">
        <v>21.515999999999998</v>
      </c>
      <c r="E186" s="114">
        <v>20.213999999999999</v>
      </c>
      <c r="F186" s="114">
        <v>22.582999999999998</v>
      </c>
      <c r="G186" s="114">
        <v>29.233000000000001</v>
      </c>
      <c r="H186" s="114">
        <v>35.164000000000001</v>
      </c>
      <c r="I186" s="114">
        <v>39.198</v>
      </c>
      <c r="J186" s="114">
        <v>43.524000000000001</v>
      </c>
      <c r="K186" s="114">
        <v>35.799999999999997</v>
      </c>
      <c r="L186" s="114">
        <v>36.168999999999997</v>
      </c>
      <c r="M186" s="114">
        <v>37.926000000000002</v>
      </c>
      <c r="N186" s="114">
        <v>40.765000000000001</v>
      </c>
      <c r="O186" s="114">
        <v>45.231000000000002</v>
      </c>
      <c r="P186" s="114">
        <v>47.353999999999999</v>
      </c>
    </row>
    <row r="187" spans="2:16">
      <c r="B187" s="114" t="s">
        <v>407</v>
      </c>
      <c r="C187" s="114">
        <v>2.7E-2</v>
      </c>
      <c r="D187" s="114">
        <v>3.1E-2</v>
      </c>
      <c r="E187" s="114">
        <v>2.7E-2</v>
      </c>
      <c r="F187" s="114">
        <v>3.1E-2</v>
      </c>
      <c r="G187" s="114">
        <v>3.7999999999999999E-2</v>
      </c>
      <c r="H187" s="114">
        <v>3.6999999999999998E-2</v>
      </c>
      <c r="I187" s="114">
        <v>3.6999999999999998E-2</v>
      </c>
      <c r="J187" s="114">
        <v>3.6999999999999998E-2</v>
      </c>
      <c r="K187" s="114">
        <v>3.5000000000000003E-2</v>
      </c>
      <c r="L187" s="114">
        <v>0.04</v>
      </c>
      <c r="M187" s="114">
        <v>4.2999999999999997E-2</v>
      </c>
      <c r="N187" s="114">
        <v>4.5999999999999999E-2</v>
      </c>
      <c r="O187" s="114">
        <v>4.7E-2</v>
      </c>
      <c r="P187" s="114">
        <v>4.8000000000000001E-2</v>
      </c>
    </row>
    <row r="188" spans="2:16">
      <c r="B188" s="114" t="s">
        <v>406</v>
      </c>
      <c r="C188" s="114">
        <v>17.512</v>
      </c>
      <c r="D188" s="114">
        <v>22.419</v>
      </c>
      <c r="E188" s="114">
        <v>24.106999999999999</v>
      </c>
      <c r="F188" s="114">
        <v>24.683</v>
      </c>
      <c r="G188" s="114">
        <v>27.501000000000001</v>
      </c>
      <c r="H188" s="114">
        <v>30.939</v>
      </c>
      <c r="I188" s="114">
        <v>32.331000000000003</v>
      </c>
      <c r="J188" s="114">
        <v>33.122</v>
      </c>
      <c r="K188" s="114">
        <v>27.445</v>
      </c>
      <c r="L188" s="114">
        <v>29.556999999999999</v>
      </c>
      <c r="M188" s="114">
        <v>31.384</v>
      </c>
      <c r="N188" s="114">
        <v>34.094999999999999</v>
      </c>
      <c r="O188" s="114">
        <v>37.787999999999997</v>
      </c>
      <c r="P188" s="114">
        <v>37.613</v>
      </c>
    </row>
    <row r="189" spans="2:16">
      <c r="B189" s="114" t="s">
        <v>405</v>
      </c>
      <c r="C189" s="114">
        <v>143.26</v>
      </c>
      <c r="D189" s="114">
        <v>181.31299999999999</v>
      </c>
      <c r="E189" s="114">
        <v>117.07899999999999</v>
      </c>
      <c r="F189" s="114">
        <v>136.011</v>
      </c>
      <c r="G189" s="114">
        <v>163.161</v>
      </c>
      <c r="H189" s="114">
        <v>175.70699999999999</v>
      </c>
      <c r="I189" s="114">
        <v>179.572</v>
      </c>
      <c r="J189" s="114">
        <v>130.571</v>
      </c>
      <c r="K189" s="114">
        <v>90.489000000000004</v>
      </c>
      <c r="L189" s="114">
        <v>93.313000000000002</v>
      </c>
      <c r="M189" s="114">
        <v>112.125</v>
      </c>
      <c r="N189" s="114">
        <v>130.92699999999999</v>
      </c>
      <c r="O189" s="114">
        <v>153.89500000000001</v>
      </c>
      <c r="P189" s="114">
        <v>151.54300000000001</v>
      </c>
    </row>
    <row r="190" spans="2:16">
      <c r="B190" s="114" t="s">
        <v>292</v>
      </c>
      <c r="C190" s="114">
        <v>257.916</v>
      </c>
      <c r="D190" s="114">
        <v>315.47500000000002</v>
      </c>
      <c r="E190" s="114">
        <v>253.547</v>
      </c>
      <c r="F190" s="114">
        <v>289.78699999999998</v>
      </c>
      <c r="G190" s="114">
        <v>350.666</v>
      </c>
      <c r="H190" s="114">
        <v>374.59100000000001</v>
      </c>
      <c r="I190" s="114">
        <v>390.108</v>
      </c>
      <c r="J190" s="114">
        <v>403.137</v>
      </c>
      <c r="K190" s="114">
        <v>358.13499999999999</v>
      </c>
      <c r="L190" s="114">
        <v>357.04500000000002</v>
      </c>
      <c r="M190" s="114">
        <v>385.60500000000002</v>
      </c>
      <c r="N190" s="114">
        <v>422.21499999999997</v>
      </c>
      <c r="O190" s="114">
        <v>421.142</v>
      </c>
      <c r="P190" s="114">
        <v>354.279</v>
      </c>
    </row>
    <row r="191" spans="2:16">
      <c r="B191" s="114" t="s">
        <v>331</v>
      </c>
      <c r="C191" s="114">
        <v>3094.5929999999998</v>
      </c>
      <c r="D191" s="114">
        <v>2952.326</v>
      </c>
      <c r="E191" s="114">
        <v>2421.0239999999999</v>
      </c>
      <c r="F191" s="114">
        <v>2484.0169999999998</v>
      </c>
      <c r="G191" s="114">
        <v>2660.7939999999999</v>
      </c>
      <c r="H191" s="114">
        <v>2704.498</v>
      </c>
      <c r="I191" s="114">
        <v>2785.0619999999999</v>
      </c>
      <c r="J191" s="114">
        <v>3067.1170000000002</v>
      </c>
      <c r="K191" s="114">
        <v>2933.433</v>
      </c>
      <c r="L191" s="114">
        <v>2703.2420000000002</v>
      </c>
      <c r="M191" s="114">
        <v>2664.7049999999999</v>
      </c>
      <c r="N191" s="114">
        <v>2860.982</v>
      </c>
      <c r="O191" s="114">
        <v>2833.3009999999999</v>
      </c>
      <c r="P191" s="114">
        <v>2710.97</v>
      </c>
    </row>
    <row r="192" spans="2:16">
      <c r="B192" s="114" t="s">
        <v>359</v>
      </c>
      <c r="C192" s="114">
        <v>14451.875</v>
      </c>
      <c r="D192" s="114">
        <v>14712.825000000001</v>
      </c>
      <c r="E192" s="114">
        <v>14448.924999999999</v>
      </c>
      <c r="F192" s="114">
        <v>14992.05</v>
      </c>
      <c r="G192" s="114">
        <v>15542.6</v>
      </c>
      <c r="H192" s="114">
        <v>16197.05</v>
      </c>
      <c r="I192" s="114">
        <v>16784.825000000001</v>
      </c>
      <c r="J192" s="114">
        <v>17527.275000000001</v>
      </c>
      <c r="K192" s="114">
        <v>18238.3</v>
      </c>
      <c r="L192" s="114">
        <v>18745.099999999999</v>
      </c>
      <c r="M192" s="114">
        <v>19542.974999999999</v>
      </c>
      <c r="N192" s="114">
        <v>20611.875</v>
      </c>
      <c r="O192" s="114">
        <v>21433.224999999999</v>
      </c>
      <c r="P192" s="114">
        <v>20932.75</v>
      </c>
    </row>
    <row r="193" spans="2:16">
      <c r="B193" s="114" t="s">
        <v>404</v>
      </c>
      <c r="C193" s="114">
        <v>25.486000000000001</v>
      </c>
      <c r="D193" s="114">
        <v>32.988</v>
      </c>
      <c r="E193" s="114">
        <v>34.395000000000003</v>
      </c>
      <c r="F193" s="114">
        <v>43.762999999999998</v>
      </c>
      <c r="G193" s="114">
        <v>52.103000000000002</v>
      </c>
      <c r="H193" s="114">
        <v>55.692</v>
      </c>
      <c r="I193" s="114">
        <v>62.499000000000002</v>
      </c>
      <c r="J193" s="114">
        <v>62.177999999999997</v>
      </c>
      <c r="K193" s="114">
        <v>57.874000000000002</v>
      </c>
      <c r="L193" s="114">
        <v>57.237000000000002</v>
      </c>
      <c r="M193" s="114">
        <v>64.233999999999995</v>
      </c>
      <c r="N193" s="114">
        <v>64.765000000000001</v>
      </c>
      <c r="O193" s="114">
        <v>62.212000000000003</v>
      </c>
      <c r="P193" s="114">
        <v>55.710999999999999</v>
      </c>
    </row>
    <row r="194" spans="2:16">
      <c r="B194" s="114" t="s">
        <v>403</v>
      </c>
      <c r="C194" s="114">
        <v>26.388999999999999</v>
      </c>
      <c r="D194" s="114">
        <v>33.840000000000003</v>
      </c>
      <c r="E194" s="114">
        <v>39.582999999999998</v>
      </c>
      <c r="F194" s="114">
        <v>46.686</v>
      </c>
      <c r="G194" s="114">
        <v>56.548999999999999</v>
      </c>
      <c r="H194" s="114">
        <v>63.631</v>
      </c>
      <c r="I194" s="114">
        <v>69.007999999999996</v>
      </c>
      <c r="J194" s="114">
        <v>76.661000000000001</v>
      </c>
      <c r="K194" s="114">
        <v>81.34</v>
      </c>
      <c r="L194" s="114">
        <v>81.322999999999993</v>
      </c>
      <c r="M194" s="114">
        <v>58.146999999999998</v>
      </c>
      <c r="N194" s="114">
        <v>50.378</v>
      </c>
      <c r="O194" s="114">
        <v>57.725999999999999</v>
      </c>
      <c r="P194" s="114">
        <v>57.706000000000003</v>
      </c>
    </row>
    <row r="195" spans="2:16">
      <c r="B195" s="114" t="s">
        <v>402</v>
      </c>
      <c r="C195" s="114">
        <v>0.51700000000000002</v>
      </c>
      <c r="D195" s="114">
        <v>0.58199999999999996</v>
      </c>
      <c r="E195" s="114">
        <v>0.59</v>
      </c>
      <c r="F195" s="114">
        <v>0.65200000000000002</v>
      </c>
      <c r="G195" s="114">
        <v>0.73799999999999999</v>
      </c>
      <c r="H195" s="114">
        <v>0.73599999999999999</v>
      </c>
      <c r="I195" s="114">
        <v>0.755</v>
      </c>
      <c r="J195" s="114">
        <v>0.77400000000000002</v>
      </c>
      <c r="K195" s="114">
        <v>0.74399999999999999</v>
      </c>
      <c r="L195" s="114">
        <v>0.77500000000000002</v>
      </c>
      <c r="M195" s="114">
        <v>0.88</v>
      </c>
      <c r="N195" s="114">
        <v>0.92800000000000005</v>
      </c>
      <c r="O195" s="114">
        <v>0.92400000000000004</v>
      </c>
      <c r="P195" s="114">
        <v>0.86399999999999999</v>
      </c>
    </row>
    <row r="196" spans="2:16">
      <c r="B196" s="114" t="s">
        <v>290</v>
      </c>
      <c r="C196" s="114">
        <v>232.857</v>
      </c>
      <c r="D196" s="114">
        <v>306.76400000000001</v>
      </c>
      <c r="E196" s="114">
        <v>268.62400000000002</v>
      </c>
      <c r="F196" s="114">
        <v>318.28100000000001</v>
      </c>
      <c r="G196" s="114">
        <v>352.54</v>
      </c>
      <c r="H196" s="114">
        <v>352.19099999999997</v>
      </c>
      <c r="I196" s="114">
        <v>258.99299999999999</v>
      </c>
      <c r="J196" s="114">
        <v>203.822</v>
      </c>
      <c r="K196" s="114">
        <v>323.59500000000003</v>
      </c>
      <c r="L196" s="114">
        <v>279.24900000000002</v>
      </c>
      <c r="M196" s="114">
        <v>143.84100000000001</v>
      </c>
      <c r="N196" s="114">
        <v>98.4</v>
      </c>
      <c r="O196" s="114">
        <v>63.96</v>
      </c>
      <c r="P196" s="114">
        <v>47.255000000000003</v>
      </c>
    </row>
    <row r="197" spans="2:16">
      <c r="B197" s="114" t="s">
        <v>400</v>
      </c>
      <c r="C197" s="114">
        <v>98.429000000000002</v>
      </c>
      <c r="D197" s="114">
        <v>124.774</v>
      </c>
      <c r="E197" s="114">
        <v>129.054</v>
      </c>
      <c r="F197" s="114">
        <v>143.25700000000001</v>
      </c>
      <c r="G197" s="114">
        <v>171.36799999999999</v>
      </c>
      <c r="H197" s="114">
        <v>195.16800000000001</v>
      </c>
      <c r="I197" s="114">
        <v>212.738</v>
      </c>
      <c r="J197" s="114">
        <v>232.893</v>
      </c>
      <c r="K197" s="114">
        <v>236.84</v>
      </c>
      <c r="L197" s="114">
        <v>252.149</v>
      </c>
      <c r="M197" s="114">
        <v>277.07400000000001</v>
      </c>
      <c r="N197" s="114">
        <v>304.01600000000002</v>
      </c>
      <c r="O197" s="114">
        <v>329.53699999999998</v>
      </c>
      <c r="P197" s="114">
        <v>340.82100000000003</v>
      </c>
    </row>
    <row r="198" spans="2:16">
      <c r="B198" s="114" t="s">
        <v>399</v>
      </c>
      <c r="C198" s="114">
        <v>5.8159999999999998</v>
      </c>
      <c r="D198" s="114">
        <v>7.31</v>
      </c>
      <c r="E198" s="114">
        <v>8.0860000000000003</v>
      </c>
      <c r="F198" s="114">
        <v>9.6820000000000004</v>
      </c>
      <c r="G198" s="114">
        <v>11.186</v>
      </c>
      <c r="H198" s="114">
        <v>12.208</v>
      </c>
      <c r="I198" s="114">
        <v>13.516</v>
      </c>
      <c r="J198" s="114">
        <v>13.99</v>
      </c>
      <c r="K198" s="114">
        <v>13.972</v>
      </c>
      <c r="L198" s="114">
        <v>15.404999999999999</v>
      </c>
      <c r="M198" s="114">
        <v>16.128</v>
      </c>
      <c r="N198" s="114">
        <v>16.277000000000001</v>
      </c>
      <c r="O198" s="114">
        <v>17.134</v>
      </c>
      <c r="P198" s="114">
        <v>15.519</v>
      </c>
    </row>
    <row r="199" spans="2:16">
      <c r="B199" s="114" t="s">
        <v>398</v>
      </c>
      <c r="C199" s="114">
        <v>21.651</v>
      </c>
      <c r="D199" s="114">
        <v>26.911000000000001</v>
      </c>
      <c r="E199" s="114">
        <v>25.13</v>
      </c>
      <c r="F199" s="114">
        <v>30.907</v>
      </c>
      <c r="G199" s="114">
        <v>32.725999999999999</v>
      </c>
      <c r="H199" s="114">
        <v>35.401000000000003</v>
      </c>
      <c r="I199" s="114">
        <v>40.414999999999999</v>
      </c>
      <c r="J199" s="114">
        <v>43.228999999999999</v>
      </c>
      <c r="K199" s="114">
        <v>42.445</v>
      </c>
      <c r="L199" s="114">
        <v>30.934000000000001</v>
      </c>
      <c r="M199" s="114">
        <v>26.736000000000001</v>
      </c>
      <c r="N199" s="114">
        <v>23.486000000000001</v>
      </c>
      <c r="O199" s="114">
        <v>22.568000000000001</v>
      </c>
      <c r="P199" s="114">
        <v>20.14</v>
      </c>
    </row>
    <row r="200" spans="2:16">
      <c r="B200" s="114" t="s">
        <v>397</v>
      </c>
      <c r="C200" s="114">
        <v>14.06</v>
      </c>
      <c r="D200" s="114">
        <v>17.914000000000001</v>
      </c>
      <c r="E200" s="114">
        <v>15.332000000000001</v>
      </c>
      <c r="F200" s="114">
        <v>20.263999999999999</v>
      </c>
      <c r="G200" s="114">
        <v>23.454999999999998</v>
      </c>
      <c r="H200" s="114">
        <v>25.501999999999999</v>
      </c>
      <c r="I200" s="114">
        <v>28.042000000000002</v>
      </c>
      <c r="J200" s="114">
        <v>27.145</v>
      </c>
      <c r="K200" s="114">
        <v>21.245000000000001</v>
      </c>
      <c r="L200" s="114">
        <v>20.965</v>
      </c>
      <c r="M200" s="114">
        <v>25.873999999999999</v>
      </c>
      <c r="N200" s="114">
        <v>26.312000000000001</v>
      </c>
      <c r="O200" s="114">
        <v>23.309000000000001</v>
      </c>
      <c r="P200" s="114">
        <v>18.529</v>
      </c>
    </row>
    <row r="201" spans="2:16">
      <c r="B201" s="114" t="s">
        <v>396</v>
      </c>
      <c r="C201" s="114">
        <v>7.7850000000000001</v>
      </c>
      <c r="D201" s="114">
        <v>6.7069999999999999</v>
      </c>
      <c r="E201" s="114">
        <v>9.6660000000000004</v>
      </c>
      <c r="F201" s="114">
        <v>12.042</v>
      </c>
      <c r="G201" s="114">
        <v>14.102</v>
      </c>
      <c r="H201" s="114">
        <v>17.114999999999998</v>
      </c>
      <c r="I201" s="114">
        <v>19.091000000000001</v>
      </c>
      <c r="J201" s="114">
        <v>19.495999999999999</v>
      </c>
      <c r="K201" s="114">
        <v>19.963000000000001</v>
      </c>
      <c r="L201" s="114">
        <v>20.053999999999998</v>
      </c>
      <c r="M201" s="114">
        <v>21.89</v>
      </c>
      <c r="N201" s="114">
        <v>21.093</v>
      </c>
      <c r="O201" s="114">
        <v>19.273</v>
      </c>
      <c r="P201" s="114">
        <v>21.038</v>
      </c>
    </row>
    <row r="202" spans="2:16">
      <c r="B202" s="114" t="s">
        <v>395</v>
      </c>
      <c r="C202" s="114">
        <v>1533.2429999999999</v>
      </c>
      <c r="D202" s="114">
        <v>1791.001</v>
      </c>
      <c r="E202" s="114">
        <v>1698.2070000000001</v>
      </c>
      <c r="F202" s="114">
        <v>1991.4469999999999</v>
      </c>
      <c r="G202" s="114">
        <v>2225.0210000000002</v>
      </c>
      <c r="H202" s="114">
        <v>2378.1529999999998</v>
      </c>
      <c r="I202" s="114">
        <v>2459.8310000000001</v>
      </c>
      <c r="J202" s="114">
        <v>2544.1849999999999</v>
      </c>
      <c r="K202" s="114">
        <v>2316.0770000000002</v>
      </c>
      <c r="L202" s="114">
        <v>2201.7719999999999</v>
      </c>
      <c r="M202" s="114">
        <v>2219.1819999999998</v>
      </c>
      <c r="N202" s="114">
        <v>2366.299</v>
      </c>
      <c r="O202" s="114">
        <v>2432.2730000000001</v>
      </c>
      <c r="P202" s="114">
        <v>2349.4319999999998</v>
      </c>
    </row>
    <row r="203" spans="2:16">
      <c r="B203" s="114" t="s">
        <v>394</v>
      </c>
      <c r="C203" s="114">
        <v>14874.085999999999</v>
      </c>
      <c r="D203" s="114">
        <v>16835.802</v>
      </c>
      <c r="E203" s="114">
        <v>17310.897000000001</v>
      </c>
      <c r="F203" s="114">
        <v>20225.245999999999</v>
      </c>
      <c r="G203" s="114">
        <v>23268.526000000002</v>
      </c>
      <c r="H203" s="114">
        <v>24721.99</v>
      </c>
      <c r="I203" s="114">
        <v>25100.417000000001</v>
      </c>
      <c r="J203" s="114">
        <v>26017.387999999999</v>
      </c>
      <c r="K203" s="114">
        <v>25801.717000000001</v>
      </c>
      <c r="L203" s="114">
        <v>26858.287</v>
      </c>
      <c r="M203" s="114">
        <v>28791.79</v>
      </c>
      <c r="N203" s="114">
        <v>30889.752</v>
      </c>
      <c r="O203" s="114">
        <v>31739.081999999999</v>
      </c>
      <c r="P203" s="114">
        <v>31633.707999999999</v>
      </c>
    </row>
    <row r="204" spans="2:16">
      <c r="B204" s="114" t="s">
        <v>393</v>
      </c>
      <c r="C204" s="114">
        <v>1082.7270000000001</v>
      </c>
      <c r="D204" s="114">
        <v>1190.867</v>
      </c>
      <c r="E204" s="114">
        <v>1120.684</v>
      </c>
      <c r="F204" s="114">
        <v>1397.1410000000001</v>
      </c>
      <c r="G204" s="114">
        <v>1680.6279999999999</v>
      </c>
      <c r="H204" s="114">
        <v>1744.3620000000001</v>
      </c>
      <c r="I204" s="114">
        <v>1705.5319999999999</v>
      </c>
      <c r="J204" s="114">
        <v>1657.528</v>
      </c>
      <c r="K204" s="114">
        <v>1411.0160000000001</v>
      </c>
      <c r="L204" s="114">
        <v>1452.23</v>
      </c>
      <c r="M204" s="114">
        <v>1589.0119999999999</v>
      </c>
      <c r="N204" s="114">
        <v>1631.13</v>
      </c>
      <c r="O204" s="114">
        <v>1601.76</v>
      </c>
      <c r="P204" s="114">
        <v>1568.6559999999999</v>
      </c>
    </row>
    <row r="205" spans="2:16">
      <c r="B205" s="114" t="s">
        <v>392</v>
      </c>
      <c r="C205" s="114">
        <v>73.805000000000007</v>
      </c>
      <c r="D205" s="114">
        <v>83.429000000000002</v>
      </c>
      <c r="E205" s="114">
        <v>73.021000000000001</v>
      </c>
      <c r="F205" s="114">
        <v>78.424000000000007</v>
      </c>
      <c r="G205" s="114">
        <v>85.275000000000006</v>
      </c>
      <c r="H205" s="114">
        <v>88.331999999999994</v>
      </c>
      <c r="I205" s="114">
        <v>90.596999999999994</v>
      </c>
      <c r="J205" s="114">
        <v>91.988</v>
      </c>
      <c r="K205" s="114">
        <v>90.510999999999996</v>
      </c>
      <c r="L205" s="114">
        <v>86.046000000000006</v>
      </c>
      <c r="M205" s="114">
        <v>88.617000000000004</v>
      </c>
      <c r="N205" s="114">
        <v>93.93</v>
      </c>
      <c r="O205" s="114">
        <v>93.727999999999994</v>
      </c>
      <c r="P205" s="114">
        <v>83.938999999999993</v>
      </c>
    </row>
    <row r="206" spans="2:16">
      <c r="B206" s="114" t="s">
        <v>391</v>
      </c>
      <c r="C206" s="114">
        <v>163.98599999999999</v>
      </c>
      <c r="D206" s="114">
        <v>184.679</v>
      </c>
      <c r="E206" s="114">
        <v>184.56200000000001</v>
      </c>
      <c r="F206" s="114">
        <v>205.446</v>
      </c>
      <c r="G206" s="114">
        <v>230.66300000000001</v>
      </c>
      <c r="H206" s="114">
        <v>248.755</v>
      </c>
      <c r="I206" s="114">
        <v>263.767</v>
      </c>
      <c r="J206" s="114">
        <v>281.26600000000002</v>
      </c>
      <c r="K206" s="114">
        <v>301.14</v>
      </c>
      <c r="L206" s="114">
        <v>317.75799999999998</v>
      </c>
      <c r="M206" s="114">
        <v>336.286</v>
      </c>
      <c r="N206" s="114">
        <v>349.05500000000001</v>
      </c>
      <c r="O206" s="114">
        <v>360.93799999999999</v>
      </c>
      <c r="P206" s="114">
        <v>330.63799999999998</v>
      </c>
    </row>
    <row r="207" spans="2:16">
      <c r="B207" s="114" t="s">
        <v>390</v>
      </c>
      <c r="C207" s="114">
        <v>906.51900000000001</v>
      </c>
      <c r="D207" s="114">
        <v>1053.9839999999999</v>
      </c>
      <c r="E207" s="114">
        <v>909.64300000000003</v>
      </c>
      <c r="F207" s="114">
        <v>1094.0519999999999</v>
      </c>
      <c r="G207" s="114">
        <v>1238.7660000000001</v>
      </c>
      <c r="H207" s="114">
        <v>1318.22</v>
      </c>
      <c r="I207" s="114">
        <v>1440.828</v>
      </c>
      <c r="J207" s="114">
        <v>1421.9349999999999</v>
      </c>
      <c r="K207" s="114">
        <v>1276.7049999999999</v>
      </c>
      <c r="L207" s="114">
        <v>1219.3389999999999</v>
      </c>
      <c r="M207" s="114">
        <v>1224.712</v>
      </c>
      <c r="N207" s="114">
        <v>1161.4449999999999</v>
      </c>
      <c r="O207" s="114">
        <v>1160.21</v>
      </c>
      <c r="P207" s="114">
        <v>1094.6690000000001</v>
      </c>
    </row>
    <row r="208" spans="2:16">
      <c r="B208" s="114" t="s">
        <v>389</v>
      </c>
      <c r="C208" s="114">
        <v>9930.6180000000004</v>
      </c>
      <c r="D208" s="114">
        <v>11374.048000000001</v>
      </c>
      <c r="E208" s="114">
        <v>11931.686</v>
      </c>
      <c r="F208" s="114">
        <v>13616.558000000001</v>
      </c>
      <c r="G208" s="114">
        <v>15721.721</v>
      </c>
      <c r="H208" s="114">
        <v>16860.399000000001</v>
      </c>
      <c r="I208" s="114">
        <v>17009.226999999999</v>
      </c>
      <c r="J208" s="114">
        <v>17744.708999999999</v>
      </c>
      <c r="K208" s="114">
        <v>17880.148000000001</v>
      </c>
      <c r="L208" s="114">
        <v>18605.194</v>
      </c>
      <c r="M208" s="114">
        <v>19762.63</v>
      </c>
      <c r="N208" s="114">
        <v>21588.192999999999</v>
      </c>
      <c r="O208" s="114">
        <v>22127.992999999999</v>
      </c>
      <c r="P208" s="114">
        <v>22433.488000000001</v>
      </c>
    </row>
    <row r="209" spans="2:16">
      <c r="B209" s="114" t="s">
        <v>388</v>
      </c>
      <c r="C209" s="114">
        <v>2925.98</v>
      </c>
      <c r="D209" s="114">
        <v>3656.6849999999999</v>
      </c>
      <c r="E209" s="114">
        <v>2860.02</v>
      </c>
      <c r="F209" s="114">
        <v>3234.3670000000002</v>
      </c>
      <c r="G209" s="114">
        <v>3824.7829999999999</v>
      </c>
      <c r="H209" s="114">
        <v>3881.07</v>
      </c>
      <c r="I209" s="114">
        <v>4069.9229999999998</v>
      </c>
      <c r="J209" s="114">
        <v>3827.8850000000002</v>
      </c>
      <c r="K209" s="114">
        <v>2884.5010000000002</v>
      </c>
      <c r="L209" s="114">
        <v>2834.6080000000002</v>
      </c>
      <c r="M209" s="114">
        <v>3306.83</v>
      </c>
      <c r="N209" s="114">
        <v>3604.1149999999998</v>
      </c>
      <c r="O209" s="114">
        <v>3692.9870000000001</v>
      </c>
      <c r="P209" s="114">
        <v>3441.3939999999998</v>
      </c>
    </row>
    <row r="210" spans="2:16">
      <c r="B210" s="114" t="s">
        <v>249</v>
      </c>
      <c r="C210" s="114">
        <v>20399.761999999999</v>
      </c>
      <c r="D210" s="114">
        <v>22419.84</v>
      </c>
      <c r="E210" s="114">
        <v>19694.777999999998</v>
      </c>
      <c r="F210" s="114">
        <v>20013.001</v>
      </c>
      <c r="G210" s="114">
        <v>22027.755000000001</v>
      </c>
      <c r="H210" s="114">
        <v>21091.026999999998</v>
      </c>
      <c r="I210" s="114">
        <v>21982.133999999998</v>
      </c>
      <c r="J210" s="114">
        <v>22334.66</v>
      </c>
      <c r="K210" s="114">
        <v>19182.748</v>
      </c>
      <c r="L210" s="114">
        <v>19191.366000000002</v>
      </c>
      <c r="M210" s="114">
        <v>20390.537</v>
      </c>
      <c r="N210" s="114">
        <v>21993.815999999999</v>
      </c>
      <c r="O210" s="114">
        <v>21658.335999999999</v>
      </c>
      <c r="P210" s="114">
        <v>20812.84</v>
      </c>
    </row>
    <row r="211" spans="2:16">
      <c r="B211" s="114" t="s">
        <v>387</v>
      </c>
      <c r="C211" s="114">
        <v>1656.4780000000001</v>
      </c>
      <c r="D211" s="114">
        <v>2074.0500000000002</v>
      </c>
      <c r="E211" s="114">
        <v>1828.422</v>
      </c>
      <c r="F211" s="114">
        <v>2161.364</v>
      </c>
      <c r="G211" s="114">
        <v>2580.7339999999999</v>
      </c>
      <c r="H211" s="114">
        <v>2569.6550000000002</v>
      </c>
      <c r="I211" s="114">
        <v>2683.7469999999998</v>
      </c>
      <c r="J211" s="114">
        <v>2762.91</v>
      </c>
      <c r="K211" s="114">
        <v>2396.4989999999998</v>
      </c>
      <c r="L211" s="114">
        <v>2402.6999999999998</v>
      </c>
      <c r="M211" s="114">
        <v>2590.0590000000002</v>
      </c>
      <c r="N211" s="114">
        <v>2831.8890000000001</v>
      </c>
      <c r="O211" s="114">
        <v>2974.5520000000001</v>
      </c>
      <c r="P211" s="114">
        <v>2715.616</v>
      </c>
    </row>
    <row r="212" spans="2:16">
      <c r="B212" s="114" t="s">
        <v>386</v>
      </c>
      <c r="C212" s="114">
        <v>457.67899999999997</v>
      </c>
      <c r="D212" s="114">
        <v>553.06500000000005</v>
      </c>
      <c r="E212" s="114">
        <v>522.54100000000005</v>
      </c>
      <c r="F212" s="114">
        <v>597.476</v>
      </c>
      <c r="G212" s="114">
        <v>627.15599999999995</v>
      </c>
      <c r="H212" s="114">
        <v>710.89700000000005</v>
      </c>
      <c r="I212" s="114">
        <v>702.73199999999997</v>
      </c>
      <c r="J212" s="114">
        <v>701.35400000000004</v>
      </c>
      <c r="K212" s="114">
        <v>659.62099999999998</v>
      </c>
      <c r="L212" s="114">
        <v>656.19299999999998</v>
      </c>
      <c r="M212" s="114">
        <v>586.25599999999997</v>
      </c>
      <c r="N212" s="114">
        <v>625.28800000000001</v>
      </c>
      <c r="O212" s="114">
        <v>672.10699999999997</v>
      </c>
      <c r="P212" s="114">
        <v>681.03800000000001</v>
      </c>
    </row>
    <row r="213" spans="2:16">
      <c r="B213" s="114" t="s">
        <v>385</v>
      </c>
      <c r="C213" s="114">
        <v>17062.991999999998</v>
      </c>
      <c r="D213" s="114">
        <v>17469.315999999999</v>
      </c>
      <c r="E213" s="114">
        <v>16821.866999999998</v>
      </c>
      <c r="F213" s="114">
        <v>17765.577000000001</v>
      </c>
      <c r="G213" s="114">
        <v>18616.766</v>
      </c>
      <c r="H213" s="114">
        <v>19328.071</v>
      </c>
      <c r="I213" s="114">
        <v>20008.313999999998</v>
      </c>
      <c r="J213" s="114">
        <v>20750.828000000001</v>
      </c>
      <c r="K213" s="114">
        <v>21070.054</v>
      </c>
      <c r="L213" s="114">
        <v>21455.925999999999</v>
      </c>
      <c r="M213" s="114">
        <v>22454.598999999998</v>
      </c>
      <c r="N213" s="114">
        <v>23657.031999999999</v>
      </c>
      <c r="O213" s="114">
        <v>24548.659</v>
      </c>
      <c r="P213" s="114">
        <v>23748.172999999999</v>
      </c>
    </row>
    <row r="214" spans="2:16">
      <c r="B214" s="114" t="s">
        <v>384</v>
      </c>
      <c r="C214" s="114">
        <v>15.356</v>
      </c>
      <c r="D214" s="114">
        <v>17.922999999999998</v>
      </c>
      <c r="E214" s="114">
        <v>17.100000000000001</v>
      </c>
      <c r="F214" s="114">
        <v>20.338000000000001</v>
      </c>
      <c r="G214" s="114">
        <v>25.201000000000001</v>
      </c>
      <c r="H214" s="114">
        <v>28.946999999999999</v>
      </c>
      <c r="I214" s="114">
        <v>29.245999999999999</v>
      </c>
      <c r="J214" s="114">
        <v>31.556000000000001</v>
      </c>
      <c r="K214" s="114">
        <v>29.858000000000001</v>
      </c>
      <c r="L214" s="114">
        <v>29.242999999999999</v>
      </c>
      <c r="M214" s="114">
        <v>31.914000000000001</v>
      </c>
      <c r="N214" s="114">
        <v>33.709000000000003</v>
      </c>
      <c r="O214" s="114">
        <v>34.395000000000003</v>
      </c>
      <c r="P214" s="114">
        <v>31.838999999999999</v>
      </c>
    </row>
    <row r="215" spans="2:16">
      <c r="B215" s="114" t="s">
        <v>383</v>
      </c>
      <c r="C215" s="114">
        <v>2507.444</v>
      </c>
      <c r="D215" s="114">
        <v>3046.0259999999998</v>
      </c>
      <c r="E215" s="114">
        <v>2935.6689999999999</v>
      </c>
      <c r="F215" s="114">
        <v>3765.6759999999999</v>
      </c>
      <c r="G215" s="114">
        <v>4441.4679999999998</v>
      </c>
      <c r="H215" s="114">
        <v>4430.7120000000004</v>
      </c>
      <c r="I215" s="114">
        <v>4431.9589999999998</v>
      </c>
      <c r="J215" s="114">
        <v>4304.9279999999999</v>
      </c>
      <c r="K215" s="114">
        <v>3721.3710000000001</v>
      </c>
      <c r="L215" s="114">
        <v>3588.058</v>
      </c>
      <c r="M215" s="114">
        <v>3899.393</v>
      </c>
      <c r="N215" s="114">
        <v>3642.5709999999999</v>
      </c>
      <c r="O215" s="114">
        <v>3468.5819999999999</v>
      </c>
      <c r="P215" s="114">
        <v>2825.241</v>
      </c>
    </row>
    <row r="216" spans="2:16">
      <c r="B216" s="114" t="s">
        <v>382</v>
      </c>
      <c r="C216" s="114">
        <v>1522.414</v>
      </c>
      <c r="D216" s="114">
        <v>1549.933</v>
      </c>
      <c r="E216" s="114">
        <v>1701.33</v>
      </c>
      <c r="F216" s="114">
        <v>2079.4899999999998</v>
      </c>
      <c r="G216" s="114">
        <v>2256.288</v>
      </c>
      <c r="H216" s="114">
        <v>2278.8009999999999</v>
      </c>
      <c r="I216" s="114">
        <v>2338.8960000000002</v>
      </c>
      <c r="J216" s="114">
        <v>2563.4609999999998</v>
      </c>
      <c r="K216" s="114">
        <v>2679.8420000000001</v>
      </c>
      <c r="L216" s="114">
        <v>2906.8449999999998</v>
      </c>
      <c r="M216" s="114">
        <v>3329.277</v>
      </c>
      <c r="N216" s="114">
        <v>3416.223</v>
      </c>
      <c r="O216" s="114">
        <v>3575.299</v>
      </c>
      <c r="P216" s="114">
        <v>3422.1129999999998</v>
      </c>
    </row>
    <row r="217" spans="2:16">
      <c r="B217" s="114" t="s">
        <v>381</v>
      </c>
      <c r="C217" s="114">
        <v>1416.452</v>
      </c>
      <c r="D217" s="114">
        <v>1649.047</v>
      </c>
      <c r="E217" s="114">
        <v>1630.454</v>
      </c>
      <c r="F217" s="114">
        <v>2017.6679999999999</v>
      </c>
      <c r="G217" s="114">
        <v>2345.9209999999998</v>
      </c>
      <c r="H217" s="114">
        <v>2491.261</v>
      </c>
      <c r="I217" s="114">
        <v>2576.6880000000001</v>
      </c>
      <c r="J217" s="114">
        <v>2598.1990000000001</v>
      </c>
      <c r="K217" s="114">
        <v>2524.1480000000001</v>
      </c>
      <c r="L217" s="114">
        <v>2645.4349999999999</v>
      </c>
      <c r="M217" s="114">
        <v>2854.2460000000001</v>
      </c>
      <c r="N217" s="114">
        <v>3059.0520000000001</v>
      </c>
      <c r="O217" s="114">
        <v>3239.4250000000002</v>
      </c>
      <c r="P217" s="114">
        <v>3082.9430000000002</v>
      </c>
    </row>
    <row r="218" spans="2:16">
      <c r="B218" s="114" t="s">
        <v>380</v>
      </c>
      <c r="C218" s="114">
        <v>1075.5640000000001</v>
      </c>
      <c r="D218" s="114">
        <v>1237.9359999999999</v>
      </c>
      <c r="E218" s="114">
        <v>1175.6659999999999</v>
      </c>
      <c r="F218" s="114">
        <v>1393.971</v>
      </c>
      <c r="G218" s="114">
        <v>1597.864</v>
      </c>
      <c r="H218" s="114">
        <v>1667.2560000000001</v>
      </c>
      <c r="I218" s="114">
        <v>1757.0989999999999</v>
      </c>
      <c r="J218" s="114">
        <v>1842.8309999999999</v>
      </c>
      <c r="K218" s="114">
        <v>1656.4549999999999</v>
      </c>
      <c r="L218" s="114">
        <v>1545.579</v>
      </c>
      <c r="M218" s="114">
        <v>1632.9259999999999</v>
      </c>
      <c r="N218" s="114">
        <v>1741.011</v>
      </c>
      <c r="O218" s="114">
        <v>1760.1659999999999</v>
      </c>
      <c r="P218" s="114">
        <v>1668.394</v>
      </c>
    </row>
    <row r="219" spans="2:16">
      <c r="B219" s="114" t="s">
        <v>379</v>
      </c>
      <c r="C219" s="114">
        <v>17473.782999999999</v>
      </c>
      <c r="D219" s="114">
        <v>18763.154999999999</v>
      </c>
      <c r="E219" s="114">
        <v>16834.758000000002</v>
      </c>
      <c r="F219" s="114">
        <v>16778.634999999998</v>
      </c>
      <c r="G219" s="114">
        <v>18202.972000000002</v>
      </c>
      <c r="H219" s="114">
        <v>17209.956999999999</v>
      </c>
      <c r="I219" s="114">
        <v>17912.210999999999</v>
      </c>
      <c r="J219" s="114">
        <v>18506.775000000001</v>
      </c>
      <c r="K219" s="114">
        <v>16298.245999999999</v>
      </c>
      <c r="L219" s="114">
        <v>16356.757</v>
      </c>
      <c r="M219" s="114">
        <v>17083.706999999999</v>
      </c>
      <c r="N219" s="114">
        <v>18389.701000000001</v>
      </c>
      <c r="O219" s="114">
        <v>17965.348999999998</v>
      </c>
      <c r="P219" s="114">
        <v>17371.446</v>
      </c>
    </row>
    <row r="220" spans="2:16">
      <c r="B220" s="114" t="s">
        <v>378</v>
      </c>
      <c r="C220" s="114">
        <v>19808.226999999999</v>
      </c>
      <c r="D220" s="114">
        <v>20783.45</v>
      </c>
      <c r="E220" s="114">
        <v>20015.118999999999</v>
      </c>
      <c r="F220" s="114">
        <v>21815.123</v>
      </c>
      <c r="G220" s="114">
        <v>23374.171999999999</v>
      </c>
      <c r="H220" s="114">
        <v>24095.87</v>
      </c>
      <c r="I220" s="114">
        <v>24794.637999999999</v>
      </c>
      <c r="J220" s="114">
        <v>25429.01</v>
      </c>
      <c r="K220" s="114">
        <v>25183.076000000001</v>
      </c>
      <c r="L220" s="114">
        <v>25447.787</v>
      </c>
      <c r="M220" s="114">
        <v>26778.895</v>
      </c>
      <c r="N220" s="114">
        <v>27742.589</v>
      </c>
      <c r="O220" s="114">
        <v>28471.906999999999</v>
      </c>
      <c r="P220" s="114">
        <v>26987.991000000002</v>
      </c>
    </row>
    <row r="221" spans="2:16">
      <c r="B221" s="114" t="s">
        <v>377</v>
      </c>
      <c r="C221" s="114">
        <v>1190.2940000000001</v>
      </c>
      <c r="D221" s="114">
        <v>1397.095</v>
      </c>
      <c r="E221" s="114">
        <v>1375.9780000000001</v>
      </c>
      <c r="F221" s="114">
        <v>1706.45</v>
      </c>
      <c r="G221" s="114">
        <v>1971.288</v>
      </c>
      <c r="H221" s="114">
        <v>2092.7220000000002</v>
      </c>
      <c r="I221" s="114">
        <v>2161.5189999999998</v>
      </c>
      <c r="J221" s="114">
        <v>2171.6689999999999</v>
      </c>
      <c r="K221" s="114">
        <v>2106.5239999999999</v>
      </c>
      <c r="L221" s="114">
        <v>2217.5940000000001</v>
      </c>
      <c r="M221" s="114">
        <v>2396.6750000000002</v>
      </c>
      <c r="N221" s="114">
        <v>2558.6849999999999</v>
      </c>
      <c r="O221" s="114">
        <v>2735.2109999999998</v>
      </c>
      <c r="P221" s="114">
        <v>2602.8670000000002</v>
      </c>
    </row>
    <row r="222" spans="2:16">
      <c r="B222" s="114" t="s">
        <v>376</v>
      </c>
      <c r="C222" s="114">
        <v>41724.546000000002</v>
      </c>
      <c r="D222" s="114">
        <v>44033.85</v>
      </c>
      <c r="E222" s="114">
        <v>41569.644</v>
      </c>
      <c r="F222" s="114">
        <v>43389.788999999997</v>
      </c>
      <c r="G222" s="114">
        <v>46592.173999999999</v>
      </c>
      <c r="H222" s="114">
        <v>46429.96</v>
      </c>
      <c r="I222" s="114">
        <v>46836.258999999998</v>
      </c>
      <c r="J222" s="114">
        <v>47955.385999999999</v>
      </c>
      <c r="K222" s="114">
        <v>45426.908000000003</v>
      </c>
      <c r="L222" s="114">
        <v>46661.921999999999</v>
      </c>
      <c r="M222" s="114">
        <v>48668.54</v>
      </c>
      <c r="N222" s="114">
        <v>51518.103000000003</v>
      </c>
      <c r="O222" s="114">
        <v>51974.616999999998</v>
      </c>
      <c r="P222" s="114">
        <v>50595.13</v>
      </c>
    </row>
    <row r="223" spans="2:16">
      <c r="B223" s="114" t="s">
        <v>375</v>
      </c>
      <c r="C223" s="114">
        <v>6181.4459999999999</v>
      </c>
      <c r="D223" s="114">
        <v>7437.2619999999997</v>
      </c>
      <c r="E223" s="114">
        <v>8081.8710000000001</v>
      </c>
      <c r="F223" s="114">
        <v>9742.6669999999995</v>
      </c>
      <c r="G223" s="114">
        <v>11638.194</v>
      </c>
      <c r="H223" s="114">
        <v>12833.401</v>
      </c>
      <c r="I223" s="114">
        <v>14045.098</v>
      </c>
      <c r="J223" s="114">
        <v>15171.737999999999</v>
      </c>
      <c r="K223" s="114">
        <v>15781.858</v>
      </c>
      <c r="L223" s="114">
        <v>16223.951999999999</v>
      </c>
      <c r="M223" s="114">
        <v>17845.263999999999</v>
      </c>
      <c r="N223" s="114">
        <v>19676.065999999999</v>
      </c>
      <c r="O223" s="114">
        <v>20554.310000000001</v>
      </c>
      <c r="P223" s="114">
        <v>20671.149000000001</v>
      </c>
    </row>
    <row r="224" spans="2:16">
      <c r="B224" s="114" t="s">
        <v>374</v>
      </c>
      <c r="C224" s="114">
        <v>3202.6260000000002</v>
      </c>
      <c r="D224" s="114">
        <v>3934.7240000000002</v>
      </c>
      <c r="E224" s="114">
        <v>3083.4490000000001</v>
      </c>
      <c r="F224" s="114">
        <v>3588.1379999999999</v>
      </c>
      <c r="G224" s="114">
        <v>4193.9650000000001</v>
      </c>
      <c r="H224" s="114">
        <v>4323.1549999999997</v>
      </c>
      <c r="I224" s="114">
        <v>4573.2629999999999</v>
      </c>
      <c r="J224" s="114">
        <v>4306.2700000000004</v>
      </c>
      <c r="K224" s="114">
        <v>3343.6060000000002</v>
      </c>
      <c r="L224" s="114">
        <v>3284.5189999999998</v>
      </c>
      <c r="M224" s="114">
        <v>3705.2139999999999</v>
      </c>
      <c r="N224" s="114">
        <v>3863.951</v>
      </c>
      <c r="O224" s="114">
        <v>3931.7550000000001</v>
      </c>
      <c r="P224" s="114">
        <v>3650.1669999999999</v>
      </c>
    </row>
    <row r="225" spans="2:16">
      <c r="B225" s="114" t="s">
        <v>373</v>
      </c>
      <c r="C225" s="114">
        <v>16571.084999999999</v>
      </c>
      <c r="D225" s="114">
        <v>19897.710999999999</v>
      </c>
      <c r="E225" s="114">
        <v>19005.721000000001</v>
      </c>
      <c r="F225" s="114">
        <v>22851.194</v>
      </c>
      <c r="G225" s="114">
        <v>26931.858</v>
      </c>
      <c r="H225" s="114">
        <v>28480.893</v>
      </c>
      <c r="I225" s="114">
        <v>30247.873</v>
      </c>
      <c r="J225" s="114">
        <v>31199.919999999998</v>
      </c>
      <c r="K225" s="114">
        <v>29509.663</v>
      </c>
      <c r="L225" s="114">
        <v>29496.960999999999</v>
      </c>
      <c r="M225" s="114">
        <v>32165.151000000002</v>
      </c>
      <c r="N225" s="114">
        <v>34375.292000000001</v>
      </c>
      <c r="O225" s="114">
        <v>35370.682999999997</v>
      </c>
      <c r="P225" s="114">
        <v>33942.557999999997</v>
      </c>
    </row>
    <row r="226" spans="2:16">
      <c r="B226" s="114" t="s">
        <v>372</v>
      </c>
      <c r="C226" s="114">
        <v>12865.36</v>
      </c>
      <c r="D226" s="114">
        <v>14145.019</v>
      </c>
      <c r="E226" s="114">
        <v>12916.332</v>
      </c>
      <c r="F226" s="114">
        <v>12645.757</v>
      </c>
      <c r="G226" s="114">
        <v>13633.151</v>
      </c>
      <c r="H226" s="114">
        <v>12643.406000000001</v>
      </c>
      <c r="I226" s="114">
        <v>13192.812</v>
      </c>
      <c r="J226" s="114">
        <v>13510.616</v>
      </c>
      <c r="K226" s="114">
        <v>11673.093999999999</v>
      </c>
      <c r="L226" s="114">
        <v>11968.565000000001</v>
      </c>
      <c r="M226" s="114">
        <v>12667.278</v>
      </c>
      <c r="N226" s="114">
        <v>13691.434999999999</v>
      </c>
      <c r="O226" s="114">
        <v>13364.816999999999</v>
      </c>
      <c r="P226" s="114">
        <v>12916.618</v>
      </c>
    </row>
    <row r="227" spans="2:16">
      <c r="B227" s="114" t="s">
        <v>371</v>
      </c>
      <c r="C227" s="114">
        <v>14717.123</v>
      </c>
      <c r="D227" s="114">
        <v>16287.217000000001</v>
      </c>
      <c r="E227" s="114">
        <v>14744.538</v>
      </c>
      <c r="F227" s="114">
        <v>14564.316999999999</v>
      </c>
      <c r="G227" s="114">
        <v>15754.487999999999</v>
      </c>
      <c r="H227" s="114">
        <v>14639.989</v>
      </c>
      <c r="I227" s="114">
        <v>15295.607</v>
      </c>
      <c r="J227" s="114">
        <v>15652.371999999999</v>
      </c>
      <c r="K227" s="114">
        <v>13549.737999999999</v>
      </c>
      <c r="L227" s="114">
        <v>13887.316000000001</v>
      </c>
      <c r="M227" s="114">
        <v>14753.246999999999</v>
      </c>
      <c r="N227" s="114">
        <v>15972.093000000001</v>
      </c>
      <c r="O227" s="114">
        <v>15636.271000000001</v>
      </c>
      <c r="P227" s="114">
        <v>15167.815000000001</v>
      </c>
    </row>
    <row r="228" spans="2:16">
      <c r="B228" s="114" t="s">
        <v>370</v>
      </c>
      <c r="C228" s="114">
        <v>3797.933</v>
      </c>
      <c r="D228" s="114">
        <v>4424.1220000000003</v>
      </c>
      <c r="E228" s="114">
        <v>4093.299</v>
      </c>
      <c r="F228" s="114">
        <v>5107.3459999999995</v>
      </c>
      <c r="G228" s="114">
        <v>5937.893</v>
      </c>
      <c r="H228" s="114">
        <v>5968.893</v>
      </c>
      <c r="I228" s="114">
        <v>6060.768</v>
      </c>
      <c r="J228" s="114">
        <v>5993.5379999999996</v>
      </c>
      <c r="K228" s="114">
        <v>5284.893</v>
      </c>
      <c r="L228" s="114">
        <v>5070.3549999999996</v>
      </c>
      <c r="M228" s="114">
        <v>5483.2079999999996</v>
      </c>
      <c r="N228" s="114">
        <v>5307.9030000000002</v>
      </c>
      <c r="O228" s="114">
        <v>5192.1170000000002</v>
      </c>
      <c r="P228" s="114">
        <v>4315.982</v>
      </c>
    </row>
    <row r="229" spans="2:16">
      <c r="B229" s="114" t="s">
        <v>369</v>
      </c>
      <c r="C229" s="114">
        <v>31895.365000000002</v>
      </c>
      <c r="D229" s="114">
        <v>33407.923999999999</v>
      </c>
      <c r="E229" s="114">
        <v>31839.004000000001</v>
      </c>
      <c r="F229" s="114">
        <v>33040.122000000003</v>
      </c>
      <c r="G229" s="114">
        <v>35137.767</v>
      </c>
      <c r="H229" s="114">
        <v>35305.300999999999</v>
      </c>
      <c r="I229" s="114">
        <v>35316.540999999997</v>
      </c>
      <c r="J229" s="114">
        <v>36206.502</v>
      </c>
      <c r="K229" s="114">
        <v>34807.356</v>
      </c>
      <c r="L229" s="114">
        <v>35797.748</v>
      </c>
      <c r="M229" s="114">
        <v>37024.427000000003</v>
      </c>
      <c r="N229" s="114">
        <v>39081.387999999999</v>
      </c>
      <c r="O229" s="114">
        <v>39740.773000000001</v>
      </c>
      <c r="P229" s="114">
        <v>38622.671999999999</v>
      </c>
    </row>
    <row r="230" spans="2:16">
      <c r="B230" s="114" t="s">
        <v>368</v>
      </c>
      <c r="C230" s="114">
        <v>2378.4749999999999</v>
      </c>
      <c r="D230" s="114">
        <v>2935.02</v>
      </c>
      <c r="E230" s="114">
        <v>2632.3980000000001</v>
      </c>
      <c r="F230" s="114">
        <v>3091.9679999999998</v>
      </c>
      <c r="G230" s="114">
        <v>3638.9110000000001</v>
      </c>
      <c r="H230" s="114">
        <v>3745.7570000000001</v>
      </c>
      <c r="I230" s="114">
        <v>3873.9119999999998</v>
      </c>
      <c r="J230" s="114">
        <v>3955.1</v>
      </c>
      <c r="K230" s="114">
        <v>3516.0140000000001</v>
      </c>
      <c r="L230" s="114">
        <v>3446.473</v>
      </c>
      <c r="M230" s="114">
        <v>3555.9259999999999</v>
      </c>
      <c r="N230" s="114">
        <v>3832.3130000000001</v>
      </c>
      <c r="O230" s="114">
        <v>3977.174</v>
      </c>
      <c r="P230" s="114">
        <v>3682.8209999999999</v>
      </c>
    </row>
    <row r="231" spans="2:16">
      <c r="B231" s="114" t="s">
        <v>367</v>
      </c>
      <c r="C231" s="114">
        <v>5261.0290000000005</v>
      </c>
      <c r="D231" s="114">
        <v>5560.8549999999996</v>
      </c>
      <c r="E231" s="114">
        <v>5113.7719999999999</v>
      </c>
      <c r="F231" s="114">
        <v>5888.2280000000001</v>
      </c>
      <c r="G231" s="114">
        <v>6728.7830000000004</v>
      </c>
      <c r="H231" s="114">
        <v>6784.4269999999997</v>
      </c>
      <c r="I231" s="114">
        <v>7014.991</v>
      </c>
      <c r="J231" s="114">
        <v>7148.0619999999999</v>
      </c>
      <c r="K231" s="114">
        <v>6580.2740000000003</v>
      </c>
      <c r="L231" s="114">
        <v>6713.8919999999998</v>
      </c>
      <c r="M231" s="114">
        <v>7215.1549999999997</v>
      </c>
      <c r="N231" s="114">
        <v>7592.701</v>
      </c>
      <c r="O231" s="114">
        <v>7451.7849999999999</v>
      </c>
      <c r="P231" s="114">
        <v>7344.2479999999996</v>
      </c>
    </row>
    <row r="232" spans="2:16">
      <c r="B232" s="114" t="s">
        <v>366</v>
      </c>
      <c r="C232" s="114">
        <v>1010.606</v>
      </c>
      <c r="D232" s="114">
        <v>1166.5840000000001</v>
      </c>
      <c r="E232" s="114">
        <v>1114.704</v>
      </c>
      <c r="F232" s="114">
        <v>1321.076</v>
      </c>
      <c r="G232" s="114">
        <v>1522.895</v>
      </c>
      <c r="H232" s="114">
        <v>1609.6869999999999</v>
      </c>
      <c r="I232" s="114">
        <v>1694.8330000000001</v>
      </c>
      <c r="J232" s="114">
        <v>1773.2739999999999</v>
      </c>
      <c r="K232" s="114">
        <v>1583.2919999999999</v>
      </c>
      <c r="L232" s="114">
        <v>1471.663</v>
      </c>
      <c r="M232" s="114">
        <v>1575.538</v>
      </c>
      <c r="N232" s="114">
        <v>1695.06</v>
      </c>
      <c r="O232" s="114">
        <v>1715.326</v>
      </c>
      <c r="P232" s="114">
        <v>1622.44</v>
      </c>
    </row>
    <row r="233" spans="2:16">
      <c r="B233" s="114" t="s">
        <v>365</v>
      </c>
      <c r="C233" s="114">
        <v>58295.631000000001</v>
      </c>
      <c r="D233" s="114">
        <v>63931.561000000002</v>
      </c>
      <c r="E233" s="114">
        <v>60575.364999999998</v>
      </c>
      <c r="F233" s="114">
        <v>66240.983999999997</v>
      </c>
      <c r="G233" s="114">
        <v>73524.032000000007</v>
      </c>
      <c r="H233" s="114">
        <v>74910.854000000007</v>
      </c>
      <c r="I233" s="114">
        <v>77084.133000000002</v>
      </c>
      <c r="J233" s="114">
        <v>79155.305999999997</v>
      </c>
      <c r="K233" s="114">
        <v>74936.572</v>
      </c>
      <c r="L233" s="114">
        <v>76158.883000000002</v>
      </c>
      <c r="M233" s="114">
        <v>80833.691000000006</v>
      </c>
      <c r="N233" s="114">
        <v>85893.395000000004</v>
      </c>
      <c r="O233" s="114">
        <v>87345.3</v>
      </c>
      <c r="P233" s="114">
        <v>84537.687999999995</v>
      </c>
    </row>
    <row r="235" spans="2:16">
      <c r="B235" s="114" t="s">
        <v>364</v>
      </c>
    </row>
    <row r="236" spans="2:16">
      <c r="B236" s="114" t="s">
        <v>621</v>
      </c>
    </row>
  </sheetData>
  <sheetProtection formatCells="0" formatColumns="0" formatRows="0" insertColumns="0" insertRows="0" insertHyperlinks="0" deleteColumns="0" deleteRows="0" sort="0" autoFilter="0" pivotTables="0"/>
  <pageMargins left="0.7" right="0.7" top="0.75" bottom="0.75" header="0.3" footer="0.3"/>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AE10-DC6D-427B-8498-78ECE107D940}">
  <dimension ref="A1:B39"/>
  <sheetViews>
    <sheetView topLeftCell="A4" workbookViewId="0">
      <selection activeCell="D25" sqref="D25"/>
    </sheetView>
  </sheetViews>
  <sheetFormatPr baseColWidth="10" defaultRowHeight="14.5"/>
  <sheetData>
    <row r="1" spans="1:2">
      <c r="A1" s="439" t="s">
        <v>622</v>
      </c>
      <c r="B1" s="439"/>
    </row>
    <row r="2" spans="1:2">
      <c r="A2" t="s">
        <v>271</v>
      </c>
      <c r="B2">
        <f>VLOOKUP(A2,NGDPD!$B$7:$P$233,8,FALSE)</f>
        <v>1518.4269999999999</v>
      </c>
    </row>
    <row r="3" spans="1:2">
      <c r="A3" t="s">
        <v>273</v>
      </c>
      <c r="B3">
        <f>VLOOKUP(A3,NGDPD!$B$7:$P$233,8,FALSE)</f>
        <v>430.197</v>
      </c>
    </row>
    <row r="4" spans="1:2">
      <c r="A4" t="s">
        <v>283</v>
      </c>
      <c r="B4">
        <f>VLOOKUP(A4,NGDPD!$B$7:$P$233,8,FALSE)</f>
        <v>521.79899999999998</v>
      </c>
    </row>
    <row r="5" spans="1:2">
      <c r="A5" t="s">
        <v>253</v>
      </c>
      <c r="B5">
        <f>VLOOKUP(A5,NGDPD!$B$7:$P$233,8,FALSE)</f>
        <v>1846.595</v>
      </c>
    </row>
    <row r="6" spans="1:2">
      <c r="A6" t="s">
        <v>512</v>
      </c>
      <c r="B6">
        <f>VLOOKUP(A6,NGDPD!$B$7:$P$233,8,FALSE)</f>
        <v>278.346</v>
      </c>
    </row>
    <row r="7" spans="1:2">
      <c r="A7" t="s">
        <v>283</v>
      </c>
      <c r="B7">
        <f>VLOOKUP(A7,NGDPD!$B$7:$P$233,8,FALSE)</f>
        <v>521.79899999999998</v>
      </c>
    </row>
    <row r="8" spans="1:2">
      <c r="A8" t="s">
        <v>314</v>
      </c>
      <c r="B8">
        <f>VLOOKUP(A8,NGDPD!$B$7:$P$233,8,FALSE)</f>
        <v>211.68600000000001</v>
      </c>
    </row>
    <row r="9" spans="1:2">
      <c r="A9" t="s">
        <v>260</v>
      </c>
      <c r="B9">
        <f>VLOOKUP(A9,NGDPD!$B$7:$P$233,8,FALSE)</f>
        <v>343.584</v>
      </c>
    </row>
    <row r="10" spans="1:2">
      <c r="A10" t="s">
        <v>323</v>
      </c>
      <c r="B10">
        <f>VLOOKUP(A10,NGDPD!$B$7:$P$233,8,FALSE)</f>
        <v>25.279</v>
      </c>
    </row>
    <row r="11" spans="1:2">
      <c r="A11" t="s">
        <v>261</v>
      </c>
      <c r="B11">
        <f>VLOOKUP(A11,NGDPD!$B$7:$P$233,8,FALSE)</f>
        <v>271.36599999999999</v>
      </c>
    </row>
    <row r="12" spans="1:2">
      <c r="A12" t="s">
        <v>281</v>
      </c>
      <c r="B12">
        <f>VLOOKUP(A12,NGDPD!$B$7:$P$233,8,FALSE)</f>
        <v>2811.9180000000001</v>
      </c>
    </row>
    <row r="13" spans="1:2">
      <c r="A13" t="s">
        <v>282</v>
      </c>
      <c r="B13">
        <f>VLOOKUP(A13,NGDPD!$B$7:$P$233,8,FALSE)</f>
        <v>3733.8589999999999</v>
      </c>
    </row>
    <row r="14" spans="1:2">
      <c r="A14" t="s">
        <v>287</v>
      </c>
      <c r="B14">
        <f>VLOOKUP(A14,NGDPD!$B$7:$P$233,8,FALSE)</f>
        <v>238.55500000000001</v>
      </c>
    </row>
    <row r="15" spans="1:2">
      <c r="A15" t="s">
        <v>324</v>
      </c>
      <c r="B15">
        <f>VLOOKUP(A15,NGDPD!$B$7:$P$233,8,FALSE)</f>
        <v>135.41200000000001</v>
      </c>
    </row>
    <row r="16" spans="1:2">
      <c r="A16" t="s">
        <v>363</v>
      </c>
      <c r="B16">
        <f>VLOOKUP(A16,NGDPD!$B$7:$P$233,8,FALSE)</f>
        <v>16.125</v>
      </c>
    </row>
    <row r="17" spans="1:2">
      <c r="A17" t="s">
        <v>276</v>
      </c>
      <c r="B17">
        <f>VLOOKUP(A17,NGDPD!$B$7:$P$233,8,FALSE)</f>
        <v>238.26400000000001</v>
      </c>
    </row>
    <row r="18" spans="1:2">
      <c r="A18" t="s">
        <v>481</v>
      </c>
      <c r="B18">
        <f>VLOOKUP(A18,NGDPD!$B$7:$P$233,8,FALSE)</f>
        <v>292.69299999999998</v>
      </c>
    </row>
    <row r="19" spans="1:2">
      <c r="A19" t="s">
        <v>279</v>
      </c>
      <c r="B19">
        <f>VLOOKUP(A19,NGDPD!$B$7:$P$233,8,FALSE)</f>
        <v>2141.9540000000002</v>
      </c>
    </row>
    <row r="20" spans="1:2">
      <c r="A20" t="s">
        <v>262</v>
      </c>
      <c r="B20">
        <f>VLOOKUP(A20,NGDPD!$B$7:$P$233,8,FALSE)</f>
        <v>5212.3280000000004</v>
      </c>
    </row>
    <row r="21" spans="1:2">
      <c r="A21" t="s">
        <v>256</v>
      </c>
      <c r="B21">
        <f>VLOOKUP(A21,NGDPD!$B$7:$P$233,8,FALSE)</f>
        <v>1370.633</v>
      </c>
    </row>
    <row r="22" spans="1:2">
      <c r="A22" t="s">
        <v>332</v>
      </c>
      <c r="B22">
        <f>VLOOKUP(A22,NGDPD!$B$7:$P$233,8,FALSE)</f>
        <v>61.758000000000003</v>
      </c>
    </row>
    <row r="23" spans="1:2">
      <c r="A23" t="s">
        <v>272</v>
      </c>
      <c r="B23">
        <f>VLOOKUP(A23,NGDPD!$B$7:$P$233,8,FALSE)</f>
        <v>1274.444</v>
      </c>
    </row>
    <row r="24" spans="1:2">
      <c r="A24" t="s">
        <v>269</v>
      </c>
      <c r="B24">
        <f>VLOOKUP(A24,NGDPD!$B$7:$P$233,8,FALSE)</f>
        <v>877.18600000000004</v>
      </c>
    </row>
    <row r="25" spans="1:2">
      <c r="A25" t="s">
        <v>448</v>
      </c>
      <c r="B25">
        <f>VLOOKUP(A25,NGDPD!$B$7:$P$233,8,FALSE)</f>
        <v>187.10499999999999</v>
      </c>
    </row>
    <row r="26" spans="1:2">
      <c r="A26" t="s">
        <v>264</v>
      </c>
      <c r="B26">
        <f>VLOOKUP(A26,NGDPD!$B$7:$P$233,8,FALSE)</f>
        <v>522.76199999999994</v>
      </c>
    </row>
    <row r="27" spans="1:2">
      <c r="A27" t="s">
        <v>258</v>
      </c>
      <c r="B27">
        <f>VLOOKUP(A27,NGDPD!$B$7:$P$233,8,FALSE)</f>
        <v>521.01300000000003</v>
      </c>
    </row>
    <row r="28" spans="1:2">
      <c r="A28" t="s">
        <v>285</v>
      </c>
      <c r="B28">
        <f>VLOOKUP(A28,NGDPD!$B$7:$P$233,8,FALSE)</f>
        <v>226.43700000000001</v>
      </c>
    </row>
    <row r="29" spans="1:2">
      <c r="A29" t="s">
        <v>329</v>
      </c>
      <c r="B29">
        <f>VLOOKUP(A29,NGDPD!$B$7:$P$233,8,FALSE)</f>
        <v>98.878</v>
      </c>
    </row>
    <row r="30" spans="1:2">
      <c r="A30" t="s">
        <v>330</v>
      </c>
      <c r="B30">
        <f>VLOOKUP(A30,NGDPD!$B$7:$P$233,8,FALSE)</f>
        <v>48.415999999999997</v>
      </c>
    </row>
    <row r="31" spans="1:2">
      <c r="A31" t="s">
        <v>277</v>
      </c>
      <c r="B31">
        <f>VLOOKUP(A31,NGDPD!$B$7:$P$233,8,FALSE)</f>
        <v>1355.162</v>
      </c>
    </row>
    <row r="32" spans="1:2">
      <c r="A32" t="s">
        <v>268</v>
      </c>
      <c r="B32">
        <f>VLOOKUP(A32,NGDPD!$B$7:$P$233,8,FALSE)</f>
        <v>586.84199999999998</v>
      </c>
    </row>
    <row r="33" spans="1:2">
      <c r="A33" t="s">
        <v>333</v>
      </c>
      <c r="B33">
        <f>VLOOKUP(A33,NGDPD!$B$7:$P$233,8,FALSE)</f>
        <v>713.25400000000002</v>
      </c>
    </row>
    <row r="34" spans="1:2">
      <c r="A34" t="s">
        <v>284</v>
      </c>
      <c r="B34">
        <f>VLOOKUP(A34,NGDPD!$B$7:$P$233,8,FALSE)</f>
        <v>957.50400000000002</v>
      </c>
    </row>
    <row r="35" spans="1:2">
      <c r="A35" t="s">
        <v>331</v>
      </c>
      <c r="B35">
        <f>VLOOKUP(A35,NGDPD!$B$7:$P$233,8,FALSE)</f>
        <v>2785.0619999999999</v>
      </c>
    </row>
    <row r="36" spans="1:2">
      <c r="A36" t="s">
        <v>359</v>
      </c>
      <c r="B36">
        <f>VLOOKUP(A36,NGDPD!$B$7:$P$233,8,FALSE)</f>
        <v>16784.825000000001</v>
      </c>
    </row>
    <row r="37" spans="1:2">
      <c r="A37" t="s">
        <v>231</v>
      </c>
      <c r="B37">
        <f>SUM(B2:B36)</f>
        <v>49161.467000000004</v>
      </c>
    </row>
    <row r="38" spans="1:2">
      <c r="A38" t="s">
        <v>232</v>
      </c>
      <c r="B38">
        <f>NGDPD!I233-'OECD 2013'!B37</f>
        <v>27922.665999999997</v>
      </c>
    </row>
    <row r="39" spans="1:2">
      <c r="A39" t="s">
        <v>365</v>
      </c>
      <c r="B39">
        <f>NGDPD!I233</f>
        <v>77084.133000000002</v>
      </c>
    </row>
  </sheetData>
  <mergeCells count="1">
    <mergeCell ref="A1:B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346C-8E78-451E-AB64-D25FEF652972}">
  <dimension ref="B2:G33"/>
  <sheetViews>
    <sheetView tabSelected="1" zoomScale="80" zoomScaleNormal="80" workbookViewId="0">
      <selection activeCell="G5" sqref="G5"/>
    </sheetView>
  </sheetViews>
  <sheetFormatPr baseColWidth="10" defaultRowHeight="14.5"/>
  <cols>
    <col min="1" max="2" width="10.90625" style="130"/>
    <col min="3" max="3" width="14.08984375" style="130" customWidth="1"/>
    <col min="4" max="4" width="16.08984375" style="130" customWidth="1"/>
    <col min="5" max="5" width="15.453125" style="130" customWidth="1"/>
    <col min="6" max="6" width="13" style="130" customWidth="1"/>
    <col min="7" max="16384" width="10.90625" style="130"/>
  </cols>
  <sheetData>
    <row r="2" spans="2:7" ht="21">
      <c r="B2" s="440" t="s">
        <v>618</v>
      </c>
    </row>
    <row r="4" spans="2:7">
      <c r="B4" s="380" t="s">
        <v>595</v>
      </c>
      <c r="C4" s="381"/>
      <c r="D4" s="381"/>
      <c r="E4" s="381"/>
      <c r="F4" s="382"/>
      <c r="G4" s="441" t="s">
        <v>548</v>
      </c>
    </row>
    <row r="5" spans="2:7">
      <c r="B5" s="478"/>
      <c r="C5" s="477" t="s">
        <v>318</v>
      </c>
      <c r="D5" s="477" t="s">
        <v>336</v>
      </c>
      <c r="E5" s="477" t="s">
        <v>973</v>
      </c>
      <c r="F5" s="475" t="s">
        <v>708</v>
      </c>
    </row>
    <row r="6" spans="2:7">
      <c r="B6" s="162" t="s">
        <v>273</v>
      </c>
      <c r="C6" s="471">
        <f>overview!O12</f>
        <v>10.067480712324819</v>
      </c>
      <c r="D6" s="471">
        <f>overview!K12</f>
        <v>7.8838719920528693</v>
      </c>
      <c r="E6" s="470">
        <f>IF(VLOOKUP('Figure 2'!B6,overview!$D$7:$U$39,18,FALSE)&gt;100,100,VLOOKUP('Figure 2'!B6,overview!D$7:$U$39,18,FALSE))</f>
        <v>4.3999999999999995</v>
      </c>
      <c r="F6" s="135">
        <f>overview!S12</f>
        <v>17</v>
      </c>
    </row>
    <row r="7" spans="2:7">
      <c r="B7" s="162" t="s">
        <v>283</v>
      </c>
      <c r="C7" s="471">
        <f>overview!O13</f>
        <v>12.656214366068161</v>
      </c>
      <c r="D7" s="471">
        <f>overview!K13</f>
        <v>17.377835332448811</v>
      </c>
      <c r="E7" s="470">
        <f>IF(VLOOKUP('Figure 2'!B7,overview!$D$7:$U$39,18,FALSE)&gt;100,100,VLOOKUP('Figure 2'!B7,overview!D$7:$U$39,18,FALSE))</f>
        <v>21.2</v>
      </c>
      <c r="F7" s="135">
        <f>overview!S13</f>
        <v>14</v>
      </c>
    </row>
    <row r="8" spans="2:7">
      <c r="B8" s="162" t="s">
        <v>320</v>
      </c>
      <c r="C8" s="471">
        <f>overview!O14</f>
        <v>27.563514752683531</v>
      </c>
      <c r="D8" s="471">
        <f>overview!K14</f>
        <v>4.1259899174114478</v>
      </c>
      <c r="E8" s="470">
        <f>IF(VLOOKUP('Figure 2'!B8,overview!$D$7:$U$39,18,FALSE)&gt;100,100,VLOOKUP('Figure 2'!B8,overview!D$7:$U$39,18,FALSE))</f>
        <v>4.5999999999999996</v>
      </c>
      <c r="F8" s="135">
        <f>overview!S14</f>
        <v>25</v>
      </c>
    </row>
    <row r="9" spans="2:7">
      <c r="B9" s="162" t="s">
        <v>321</v>
      </c>
      <c r="C9" s="471">
        <f>overview!O15</f>
        <v>7.2172388906072786</v>
      </c>
      <c r="D9" s="471">
        <f>overview!K15</f>
        <v>5.231851583266427</v>
      </c>
      <c r="E9" s="470">
        <f>IF(VLOOKUP('Figure 2'!B9,overview!$D$7:$U$39,18,FALSE)&gt;100,100,VLOOKUP('Figure 2'!B9,overview!D$7:$U$39,18,FALSE))</f>
        <v>1.7999999999999998</v>
      </c>
      <c r="F9" s="135">
        <f>overview!S15</f>
        <v>13</v>
      </c>
    </row>
    <row r="10" spans="2:7">
      <c r="B10" s="162" t="s">
        <v>322</v>
      </c>
      <c r="C10" s="471">
        <f>overview!O16</f>
        <v>42.426778242677834</v>
      </c>
      <c r="D10" s="471" t="e">
        <f>overview!K16</f>
        <v>#N/A</v>
      </c>
      <c r="E10" s="470">
        <f>IF(VLOOKUP('Figure 2'!B10,overview!$D$7:$U$39,18,FALSE)&gt;100,100,VLOOKUP('Figure 2'!B10,overview!D$7:$U$39,18,FALSE))</f>
        <v>100</v>
      </c>
      <c r="F10" s="135">
        <f>overview!S16</f>
        <v>63</v>
      </c>
    </row>
    <row r="11" spans="2:7">
      <c r="B11" s="162" t="s">
        <v>314</v>
      </c>
      <c r="C11" s="471">
        <f>overview!O17</f>
        <v>16.807913607890931</v>
      </c>
      <c r="D11" s="471">
        <f>overview!K17</f>
        <v>3.4354352959217738</v>
      </c>
      <c r="E11" s="470">
        <f>IF(VLOOKUP('Figure 2'!B11,overview!$D$7:$U$39,18,FALSE)&gt;100,100,VLOOKUP('Figure 2'!B11,overview!D$7:$U$39,18,FALSE))</f>
        <v>3.6999999999999997</v>
      </c>
      <c r="F11" s="135">
        <f>overview!S17</f>
        <v>15</v>
      </c>
    </row>
    <row r="12" spans="2:7">
      <c r="B12" s="162" t="s">
        <v>260</v>
      </c>
      <c r="C12" s="471">
        <f>overview!O18</f>
        <v>1.5629365744621402</v>
      </c>
      <c r="D12" s="471">
        <f>overview!K18</f>
        <v>2.6361139279030255</v>
      </c>
      <c r="E12" s="470">
        <f>IF(VLOOKUP('Figure 2'!B12,overview!$D$7:$U$39,18,FALSE)&gt;100,100,VLOOKUP('Figure 2'!B12,overview!D$7:$U$39,18,FALSE))</f>
        <v>13.200000000000001</v>
      </c>
      <c r="F12" s="135">
        <f>overview!S18</f>
        <v>7</v>
      </c>
    </row>
    <row r="13" spans="2:7">
      <c r="B13" s="162" t="s">
        <v>323</v>
      </c>
      <c r="C13" s="471">
        <f>overview!O19</f>
        <v>12.263143320542744</v>
      </c>
      <c r="D13" s="471">
        <f>overview!K19</f>
        <v>5.3767453365684332</v>
      </c>
      <c r="E13" s="470">
        <f>IF(VLOOKUP('Figure 2'!B13,overview!$D$7:$U$39,18,FALSE)&gt;100,100,VLOOKUP('Figure 2'!B13,overview!D$7:$U$39,18,FALSE))</f>
        <v>5</v>
      </c>
      <c r="F13" s="135">
        <f>overview!S19</f>
        <v>17</v>
      </c>
    </row>
    <row r="14" spans="2:7">
      <c r="B14" s="162" t="s">
        <v>261</v>
      </c>
      <c r="C14" s="471">
        <f>overview!O20</f>
        <v>2.5905972008284017</v>
      </c>
      <c r="D14" s="471">
        <f>overview!K20</f>
        <v>2.6965068275298063</v>
      </c>
      <c r="E14" s="470">
        <f>IF(VLOOKUP('Figure 2'!B14,overview!$D$7:$U$39,18,FALSE)&gt;100,100,VLOOKUP('Figure 2'!B14,overview!D$7:$U$39,18,FALSE))</f>
        <v>7.9</v>
      </c>
      <c r="F14" s="135">
        <f>overview!S20</f>
        <v>4</v>
      </c>
    </row>
    <row r="15" spans="2:7">
      <c r="B15" s="162" t="s">
        <v>281</v>
      </c>
      <c r="C15" s="471">
        <f>overview!O21</f>
        <v>10.368723412275891</v>
      </c>
      <c r="D15" s="471">
        <f>overview!K21</f>
        <v>15.369526614099621</v>
      </c>
      <c r="E15" s="470">
        <f>IF(VLOOKUP('Figure 2'!B15,overview!$D$7:$U$39,18,FALSE)&gt;100,100,VLOOKUP('Figure 2'!B15,overview!D$7:$U$39,18,FALSE))</f>
        <v>11</v>
      </c>
      <c r="F15" s="135">
        <f>overview!S21</f>
        <v>16</v>
      </c>
    </row>
    <row r="16" spans="2:7">
      <c r="B16" s="162" t="s">
        <v>282</v>
      </c>
      <c r="C16" s="471">
        <f>overview!O22</f>
        <v>9.347166028497595</v>
      </c>
      <c r="D16" s="471">
        <f>overview!K22</f>
        <v>16.04013467965585</v>
      </c>
      <c r="E16" s="470">
        <f>IF(VLOOKUP('Figure 2'!B16,overview!$D$7:$U$39,18,FALSE)&gt;100,100,VLOOKUP('Figure 2'!B16,overview!D$7:$U$39,18,FALSE))</f>
        <v>11</v>
      </c>
      <c r="F16" s="135">
        <f>overview!S22</f>
        <v>12</v>
      </c>
    </row>
    <row r="17" spans="2:6">
      <c r="B17" s="162" t="s">
        <v>287</v>
      </c>
      <c r="C17" s="471">
        <f>overview!O23</f>
        <v>27.809100626689865</v>
      </c>
      <c r="D17" s="471">
        <f>overview!K23</f>
        <v>36.159108258533948</v>
      </c>
      <c r="E17" s="470">
        <f>IF(VLOOKUP('Figure 2'!B17,overview!$D$7:$U$39,18,FALSE)&gt;100,100,VLOOKUP('Figure 2'!B17,overview!D$7:$U$39,18,FALSE))</f>
        <v>18.099999999999998</v>
      </c>
      <c r="F17" s="135">
        <f>overview!S23</f>
        <v>39</v>
      </c>
    </row>
    <row r="18" spans="2:6">
      <c r="B18" s="162" t="s">
        <v>324</v>
      </c>
      <c r="C18" s="471">
        <f>overview!O24</f>
        <v>5.9817446016601181</v>
      </c>
      <c r="D18" s="471">
        <f>overview!K24</f>
        <v>2.7387785710283814</v>
      </c>
      <c r="E18" s="470">
        <f>IF(VLOOKUP('Figure 2'!B18,overview!$D$7:$U$39,18,FALSE)&gt;100,100,VLOOKUP('Figure 2'!B18,overview!D$7:$U$39,18,FALSE))</f>
        <v>5.4</v>
      </c>
      <c r="F18" s="135">
        <f>overview!S24</f>
        <v>7</v>
      </c>
    </row>
    <row r="19" spans="2:6">
      <c r="B19" s="162" t="s">
        <v>276</v>
      </c>
      <c r="C19" s="471">
        <f>overview!O25</f>
        <v>8.9144814155726415</v>
      </c>
      <c r="D19" s="471">
        <f>overview!K25</f>
        <v>10.000561783804358</v>
      </c>
      <c r="E19" s="470">
        <f>IF(VLOOKUP('Figure 2'!B19,overview!$D$7:$U$39,18,FALSE)&gt;100,100,VLOOKUP('Figure 2'!B19,overview!D$7:$U$39,18,FALSE))</f>
        <v>100</v>
      </c>
      <c r="F19" s="135">
        <f>overview!S25</f>
        <v>7</v>
      </c>
    </row>
    <row r="20" spans="2:6">
      <c r="B20" s="162" t="s">
        <v>279</v>
      </c>
      <c r="C20" s="471">
        <f>overview!O26</f>
        <v>6.9978160128555498</v>
      </c>
      <c r="D20" s="471">
        <f>overview!K26</f>
        <v>11.899424903668599</v>
      </c>
      <c r="E20" s="470">
        <f>IF(VLOOKUP('Figure 2'!B20,overview!$D$7:$U$39,18,FALSE)&gt;100,100,VLOOKUP('Figure 2'!B20,overview!D$7:$U$39,18,FALSE))</f>
        <v>10</v>
      </c>
      <c r="F20" s="135">
        <f>overview!S26</f>
        <v>11</v>
      </c>
    </row>
    <row r="21" spans="2:6">
      <c r="B21" s="162" t="s">
        <v>325</v>
      </c>
      <c r="C21" s="471">
        <f>overview!O27</f>
        <v>13.533933381512384</v>
      </c>
      <c r="D21" s="471">
        <f>overview!K27</f>
        <v>3.6499979709802308</v>
      </c>
      <c r="E21" s="470">
        <f>IF(VLOOKUP('Figure 2'!B21,overview!$D$7:$U$39,18,FALSE)&gt;100,100,VLOOKUP('Figure 2'!B21,overview!D$7:$U$39,18,FALSE))</f>
        <v>6.3</v>
      </c>
      <c r="F21" s="135">
        <f>overview!S27</f>
        <v>17</v>
      </c>
    </row>
    <row r="22" spans="2:6">
      <c r="B22" s="162" t="s">
        <v>326</v>
      </c>
      <c r="C22" s="471">
        <f>overview!O28</f>
        <v>4.7059329135956336</v>
      </c>
      <c r="D22" s="471">
        <f>overview!K28</f>
        <v>2.0230629020817243</v>
      </c>
      <c r="E22" s="470">
        <f>IF(VLOOKUP('Figure 2'!B22,overview!$D$7:$U$39,18,FALSE)&gt;100,100,VLOOKUP('Figure 2'!B22,overview!D$7:$U$39,18,FALSE))</f>
        <v>2.5</v>
      </c>
      <c r="F22" s="135">
        <f>overview!S28</f>
        <v>9</v>
      </c>
    </row>
    <row r="23" spans="2:6">
      <c r="B23" s="162" t="s">
        <v>332</v>
      </c>
      <c r="C23" s="471">
        <f>overview!O29</f>
        <v>7.367466563036368</v>
      </c>
      <c r="D23" s="471" t="e">
        <f>overview!K29</f>
        <v>#N/A</v>
      </c>
      <c r="E23" s="470">
        <f>IF(VLOOKUP('Figure 2'!B23,overview!$D$7:$U$39,18,FALSE)&gt;100,100,VLOOKUP('Figure 2'!B23,overview!D$7:$U$39,18,FALSE))</f>
        <v>100</v>
      </c>
      <c r="F23" s="135">
        <f>overview!S29</f>
        <v>10</v>
      </c>
    </row>
    <row r="24" spans="2:6">
      <c r="B24" s="162" t="s">
        <v>327</v>
      </c>
      <c r="C24" s="471">
        <f>overview!O30</f>
        <v>51.653871670931665</v>
      </c>
      <c r="D24" s="471" t="e">
        <f>overview!K30</f>
        <v>#N/A</v>
      </c>
      <c r="E24" s="470">
        <f>IF(VLOOKUP('Figure 2'!B24,overview!$D$7:$U$39,18,FALSE)&gt;100,100,VLOOKUP('Figure 2'!B24,overview!D$7:$U$39,18,FALSE))</f>
        <v>100</v>
      </c>
      <c r="F24" s="135">
        <f>overview!S30</f>
        <v>50</v>
      </c>
    </row>
    <row r="25" spans="2:6">
      <c r="B25" s="162" t="s">
        <v>269</v>
      </c>
      <c r="C25" s="471">
        <f>overview!O31</f>
        <v>6.3213503179485304</v>
      </c>
      <c r="D25" s="471">
        <f>overview!K31</f>
        <v>6.028583941093653</v>
      </c>
      <c r="E25" s="470">
        <f>IF(VLOOKUP('Figure 2'!B25,overview!$D$7:$U$39,18,FALSE)&gt;100,100,VLOOKUP('Figure 2'!B25,overview!D$7:$U$39,18,FALSE))</f>
        <v>35.799999999999997</v>
      </c>
      <c r="F25" s="135">
        <f>overview!S31</f>
        <v>9</v>
      </c>
    </row>
    <row r="26" spans="2:6">
      <c r="B26" s="162" t="s">
        <v>258</v>
      </c>
      <c r="C26" s="471">
        <f>overview!O32</f>
        <v>6.5046361607100005</v>
      </c>
      <c r="D26" s="471">
        <f>overview!K32</f>
        <v>1.497032261232359</v>
      </c>
      <c r="E26" s="470">
        <f>IF(VLOOKUP('Figure 2'!B26,overview!$D$7:$U$39,18,FALSE)&gt;100,100,VLOOKUP('Figure 2'!B26,overview!D$7:$U$39,18,FALSE))</f>
        <v>1.6</v>
      </c>
      <c r="F26" s="135">
        <f>overview!S32</f>
        <v>9</v>
      </c>
    </row>
    <row r="27" spans="2:6">
      <c r="B27" s="162" t="s">
        <v>285</v>
      </c>
      <c r="C27" s="471">
        <f>overview!O33</f>
        <v>21.674902953139284</v>
      </c>
      <c r="D27" s="471">
        <f>overview!K33</f>
        <v>21.225323407439024</v>
      </c>
      <c r="E27" s="470">
        <f>IF(VLOOKUP('Figure 2'!B27,overview!$D$7:$U$39,18,FALSE)&gt;100,100,VLOOKUP('Figure 2'!B27,overview!D$7:$U$39,18,FALSE))</f>
        <v>9.3000000000000007</v>
      </c>
      <c r="F27" s="135">
        <f>overview!S33</f>
        <v>26</v>
      </c>
    </row>
    <row r="28" spans="2:6">
      <c r="B28" s="162" t="s">
        <v>328</v>
      </c>
      <c r="C28" s="471">
        <f>overview!O34</f>
        <v>5.7075471698113205</v>
      </c>
      <c r="D28" s="471">
        <f>overview!K34</f>
        <v>1.3504400484876793</v>
      </c>
      <c r="E28" s="470">
        <f>IF(VLOOKUP('Figure 2'!B28,overview!$D$7:$U$39,18,FALSE)&gt;100,100,VLOOKUP('Figure 2'!B28,overview!D$7:$U$39,18,FALSE))</f>
        <v>0.89999999999999991</v>
      </c>
      <c r="F28" s="135">
        <f>overview!S34</f>
        <v>7</v>
      </c>
    </row>
    <row r="29" spans="2:6">
      <c r="B29" s="162" t="s">
        <v>329</v>
      </c>
      <c r="C29" s="471">
        <f>overview!O35</f>
        <v>4.5004955601852785</v>
      </c>
      <c r="D29" s="471">
        <f>overview!K35</f>
        <v>2.4311677542387109</v>
      </c>
      <c r="E29" s="470">
        <f>IF(VLOOKUP('Figure 2'!B29,overview!$D$7:$U$39,18,FALSE)&gt;100,100,VLOOKUP('Figure 2'!B29,overview!D$7:$U$39,18,FALSE))</f>
        <v>2.9000000000000004</v>
      </c>
      <c r="F29" s="135">
        <f>overview!S35</f>
        <v>8</v>
      </c>
    </row>
    <row r="30" spans="2:6">
      <c r="B30" s="162" t="s">
        <v>330</v>
      </c>
      <c r="C30" s="471">
        <f>overview!O36</f>
        <v>5.019001982815599</v>
      </c>
      <c r="D30" s="471">
        <f>overview!K36</f>
        <v>2.7930010929795088</v>
      </c>
      <c r="E30" s="470">
        <f>IF(VLOOKUP('Figure 2'!B30,overview!$D$7:$U$39,18,FALSE)&gt;100,100,VLOOKUP('Figure 2'!B30,overview!D$7:$U$39,18,FALSE))</f>
        <v>10</v>
      </c>
      <c r="F30" s="135">
        <f>overview!S36</f>
        <v>4</v>
      </c>
    </row>
    <row r="31" spans="2:6">
      <c r="B31" s="162" t="s">
        <v>277</v>
      </c>
      <c r="C31" s="471">
        <f>overview!O37</f>
        <v>7.9016383281113249</v>
      </c>
      <c r="D31" s="471">
        <f>overview!K37</f>
        <v>11.071964381879779</v>
      </c>
      <c r="E31" s="470">
        <f>IF(VLOOKUP('Figure 2'!B31,overview!$D$7:$U$39,18,FALSE)&gt;100,100,VLOOKUP('Figure 2'!B31,overview!D$7:$U$39,18,FALSE))</f>
        <v>6</v>
      </c>
      <c r="F31" s="135">
        <f>overview!S37</f>
        <v>11</v>
      </c>
    </row>
    <row r="32" spans="2:6">
      <c r="B32" s="162" t="s">
        <v>268</v>
      </c>
      <c r="C32" s="471">
        <f>overview!O38</f>
        <v>2.8832292167227296</v>
      </c>
      <c r="D32" s="471">
        <f>overview!K38</f>
        <v>5.8319220377755325</v>
      </c>
      <c r="E32" s="470">
        <f>IF(VLOOKUP('Figure 2'!B32,overview!$D$7:$U$39,18,FALSE)&gt;100,100,VLOOKUP('Figure 2'!B32,overview!D$7:$U$39,18,FALSE))</f>
        <v>10.5</v>
      </c>
      <c r="F32" s="135">
        <f>overview!S38</f>
        <v>7</v>
      </c>
    </row>
    <row r="33" spans="2:6">
      <c r="B33" s="169" t="s">
        <v>331</v>
      </c>
      <c r="C33" s="468">
        <f>overview!O39</f>
        <v>8.264447972791988</v>
      </c>
      <c r="D33" s="468">
        <f>overview!K39</f>
        <v>16.263983226016741</v>
      </c>
      <c r="E33" s="466">
        <f>IF(VLOOKUP('Figure 2'!B33,overview!$D$7:$U$39,18,FALSE)&gt;100,100,VLOOKUP('Figure 2'!B33,overview!D$7:$U$39,18,FALSE))</f>
        <v>40</v>
      </c>
      <c r="F33" s="137">
        <f>overview!S39</f>
        <v>13</v>
      </c>
    </row>
  </sheetData>
  <mergeCells count="1">
    <mergeCell ref="B4:F4"/>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490D-119F-47A0-BB7D-1887BA469267}">
  <dimension ref="B2:G33"/>
  <sheetViews>
    <sheetView workbookViewId="0">
      <selection activeCell="F13" sqref="F13"/>
    </sheetView>
  </sheetViews>
  <sheetFormatPr baseColWidth="10" defaultRowHeight="14.5"/>
  <cols>
    <col min="1" max="4" width="10.90625" style="130"/>
    <col min="5" max="5" width="11.90625" style="130" customWidth="1"/>
    <col min="6" max="16384" width="10.90625" style="130"/>
  </cols>
  <sheetData>
    <row r="2" spans="2:7" ht="21">
      <c r="B2" s="440" t="s">
        <v>619</v>
      </c>
    </row>
    <row r="4" spans="2:7">
      <c r="B4" s="377" t="s">
        <v>594</v>
      </c>
      <c r="C4" s="378"/>
      <c r="D4" s="378"/>
      <c r="E4" s="379"/>
      <c r="G4" s="441" t="s">
        <v>548</v>
      </c>
    </row>
    <row r="5" spans="2:7">
      <c r="B5" s="478"/>
      <c r="C5" s="473" t="s">
        <v>974</v>
      </c>
      <c r="D5" s="477" t="s">
        <v>318</v>
      </c>
      <c r="E5" s="479" t="s">
        <v>337</v>
      </c>
    </row>
    <row r="6" spans="2:7">
      <c r="B6" s="133" t="str">
        <f>overview!D12</f>
        <v>Austria</v>
      </c>
      <c r="C6" s="442">
        <f>ROUND(IF(VLOOKUP(B6,overview_tax!D20:P47,13,FALSE)&gt;1,1,VLOOKUP(B6,overview_tax!D20:P47,13,FALSE)),2)</f>
        <v>0.12</v>
      </c>
      <c r="D6" s="445">
        <f>overview_tax!J20</f>
        <v>0.11500323454493996</v>
      </c>
      <c r="E6" s="172" t="str">
        <f>overview_tax!F20</f>
        <v/>
      </c>
      <c r="F6" s="443"/>
      <c r="G6" s="444"/>
    </row>
    <row r="7" spans="2:7">
      <c r="B7" s="133" t="str">
        <f>overview!D13</f>
        <v>Belgium</v>
      </c>
      <c r="C7" s="442">
        <f>ROUND(IF(VLOOKUP(B7,overview_tax!D21:P48,13,FALSE)&gt;1,1,VLOOKUP(B7,overview_tax!D21:P48,13,FALSE)),2)</f>
        <v>0.53</v>
      </c>
      <c r="D7" s="445">
        <f>overview_tax!J21</f>
        <v>7.9297209049210921E-2</v>
      </c>
      <c r="E7" s="172">
        <f>overview_tax!F21</f>
        <v>0.58511394673702488</v>
      </c>
      <c r="F7" s="443"/>
      <c r="G7" s="444"/>
    </row>
    <row r="8" spans="2:7">
      <c r="B8" s="133" t="str">
        <f>overview!D14</f>
        <v>Bulgaria</v>
      </c>
      <c r="C8" s="442">
        <f>ROUND(IF(VLOOKUP(B8,overview_tax!D22:P49,13,FALSE)&gt;1,1,VLOOKUP(B8,overview_tax!D22:P49,13,FALSE)),2)</f>
        <v>0.02</v>
      </c>
      <c r="D8" s="445">
        <f>overview_tax!J22</f>
        <v>8.2524813203970121E-2</v>
      </c>
      <c r="E8" s="172" t="str">
        <f>overview_tax!F22</f>
        <v/>
      </c>
      <c r="F8" s="443"/>
      <c r="G8" s="444"/>
    </row>
    <row r="9" spans="2:7">
      <c r="B9" s="133" t="str">
        <f>overview!D15</f>
        <v>Croatia</v>
      </c>
      <c r="C9" s="442">
        <f>ROUND(IF(VLOOKUP(B9,overview_tax!D23:P50,13,FALSE)&gt;1,1,VLOOKUP(B9,overview_tax!D23:P50,13,FALSE)),2)</f>
        <v>0.03</v>
      </c>
      <c r="D9" s="445">
        <f>overview_tax!J23</f>
        <v>4.3022422046084377E-2</v>
      </c>
      <c r="E9" s="172" t="str">
        <f>overview_tax!F23</f>
        <v/>
      </c>
      <c r="F9" s="443"/>
      <c r="G9" s="444"/>
    </row>
    <row r="10" spans="2:7">
      <c r="B10" s="133" t="str">
        <f>overview!D16</f>
        <v>Cyprus</v>
      </c>
      <c r="C10" s="442">
        <f>ROUND(IF(VLOOKUP(B10,overview_tax!D24:P51,13,FALSE)&gt;1,1,VLOOKUP(B10,overview_tax!D24:P51,13,FALSE)),2)</f>
        <v>1</v>
      </c>
      <c r="D10" s="445">
        <f>overview_tax!J24</f>
        <v>0.31794529049505899</v>
      </c>
      <c r="E10" s="172" t="str">
        <f>overview_tax!F24</f>
        <v/>
      </c>
      <c r="F10" s="443"/>
      <c r="G10" s="444"/>
    </row>
    <row r="11" spans="2:7">
      <c r="B11" s="133" t="str">
        <f>overview!D17</f>
        <v>Czechia</v>
      </c>
      <c r="C11" s="442">
        <f>ROUND(IF(VLOOKUP(B11,overview_tax!D25:P52,13,FALSE)&gt;1,1,VLOOKUP(B11,overview_tax!D25:P52,13,FALSE)),2)</f>
        <v>0.04</v>
      </c>
      <c r="D11" s="445">
        <f>overview_tax!J25</f>
        <v>7.3520420640743475E-2</v>
      </c>
      <c r="E11" s="172" t="str">
        <f>overview_tax!F25</f>
        <v/>
      </c>
      <c r="F11" s="443"/>
      <c r="G11" s="444"/>
    </row>
    <row r="12" spans="2:7">
      <c r="B12" s="133" t="str">
        <f>overview!D18</f>
        <v>Denmark</v>
      </c>
      <c r="C12" s="442">
        <f>ROUND(IF(VLOOKUP(B12,overview_tax!D26:P53,13,FALSE)&gt;1,1,VLOOKUP(B12,overview_tax!D26:P53,13,FALSE)),2)</f>
        <v>0.37</v>
      </c>
      <c r="D12" s="445">
        <f>overview_tax!J26</f>
        <v>4.2540144866439283E-2</v>
      </c>
      <c r="E12" s="172" t="str">
        <f>overview_tax!F26</f>
        <v/>
      </c>
      <c r="F12" s="443"/>
      <c r="G12" s="444"/>
    </row>
    <row r="13" spans="2:7">
      <c r="B13" s="133" t="str">
        <f>overview!D19</f>
        <v>Estonia</v>
      </c>
      <c r="C13" s="442">
        <f>ROUND(IF(VLOOKUP(B13,overview_tax!D27:P54,13,FALSE)&gt;1,1,VLOOKUP(B13,overview_tax!D27:P54,13,FALSE)),2)</f>
        <v>0.05</v>
      </c>
      <c r="D13" s="445">
        <f>overview_tax!J27</f>
        <v>9.1474720837282142E-2</v>
      </c>
      <c r="E13" s="172" t="str">
        <f>overview_tax!F27</f>
        <v/>
      </c>
      <c r="F13" s="443"/>
      <c r="G13" s="444"/>
    </row>
    <row r="14" spans="2:7">
      <c r="B14" s="133" t="str">
        <f>overview!D20</f>
        <v>Finland</v>
      </c>
      <c r="C14" s="442">
        <f>ROUND(IF(VLOOKUP(B14,overview_tax!D28:P55,13,FALSE)&gt;1,1,VLOOKUP(B14,overview_tax!D28:P55,13,FALSE)),2)</f>
        <v>0.21</v>
      </c>
      <c r="D14" s="445">
        <f>overview_tax!J28</f>
        <v>4.1503084688726863E-2</v>
      </c>
      <c r="E14" s="172" t="str">
        <f>overview_tax!F28</f>
        <v/>
      </c>
      <c r="F14" s="443"/>
      <c r="G14" s="444"/>
    </row>
    <row r="15" spans="2:7">
      <c r="B15" s="133" t="str">
        <f>overview!D21</f>
        <v>France</v>
      </c>
      <c r="C15" s="442">
        <f>ROUND(IF(VLOOKUP(B15,overview_tax!D29:P56,13,FALSE)&gt;1,1,VLOOKUP(B15,overview_tax!D29:P56,13,FALSE)),2)</f>
        <v>0.27</v>
      </c>
      <c r="D15" s="445">
        <f>overview_tax!J29</f>
        <v>0.27881528078107598</v>
      </c>
      <c r="E15" s="172">
        <f>overview_tax!F29</f>
        <v>0.76711481511347568</v>
      </c>
      <c r="F15" s="443"/>
      <c r="G15" s="444"/>
    </row>
    <row r="16" spans="2:7">
      <c r="B16" s="133" t="str">
        <f>overview!D22</f>
        <v>Germany</v>
      </c>
      <c r="C16" s="442">
        <f>ROUND(IF(VLOOKUP(B16,overview_tax!D30:P57,13,FALSE)&gt;1,1,VLOOKUP(B16,overview_tax!D30:P57,13,FALSE)),2)</f>
        <v>0.25</v>
      </c>
      <c r="D16" s="445">
        <f>overview_tax!J30</f>
        <v>0.10303566321965259</v>
      </c>
      <c r="E16" s="172">
        <f>overview_tax!F30</f>
        <v>0.27684355837918878</v>
      </c>
      <c r="F16" s="443"/>
      <c r="G16" s="444"/>
    </row>
    <row r="17" spans="2:7">
      <c r="B17" s="133" t="str">
        <f>overview!D23</f>
        <v>Greece</v>
      </c>
      <c r="C17" s="442">
        <f>ROUND(IF(VLOOKUP(B17,overview_tax!D31:P58,13,FALSE)&gt;1,1,VLOOKUP(B17,overview_tax!D31:P58,13,FALSE)),2)</f>
        <v>0.41</v>
      </c>
      <c r="D17" s="445">
        <f>overview_tax!J31</f>
        <v>0.20725066127275557</v>
      </c>
      <c r="E17" s="172">
        <f>overview_tax!F31</f>
        <v>0.67998663483419841</v>
      </c>
      <c r="F17" s="443"/>
      <c r="G17" s="444"/>
    </row>
    <row r="18" spans="2:7">
      <c r="B18" s="133" t="str">
        <f>overview!D24</f>
        <v>Hungary</v>
      </c>
      <c r="C18" s="442">
        <f>ROUND(IF(VLOOKUP(B18,overview_tax!D32:P59,13,FALSE)&gt;1,1,VLOOKUP(B18,overview_tax!D32:P59,13,FALSE)),2)</f>
        <v>0.04</v>
      </c>
      <c r="D18" s="445">
        <f>overview_tax!J32</f>
        <v>4.3200410987693727E-2</v>
      </c>
      <c r="E18" s="172" t="str">
        <f>overview_tax!F32</f>
        <v/>
      </c>
      <c r="F18" s="443"/>
      <c r="G18" s="444"/>
    </row>
    <row r="19" spans="2:7">
      <c r="B19" s="133" t="str">
        <f>overview!D25</f>
        <v>Ireland</v>
      </c>
      <c r="C19" s="442">
        <f>ROUND(IF(VLOOKUP(B19,overview_tax!D33:P60,13,FALSE)&gt;1,1,VLOOKUP(B19,overview_tax!D33:P60,13,FALSE)),2)</f>
        <v>1</v>
      </c>
      <c r="D19" s="445">
        <f>overview_tax!J33</f>
        <v>7.0500927643784808E-2</v>
      </c>
      <c r="E19" s="172" t="str">
        <f>overview_tax!F33</f>
        <v/>
      </c>
      <c r="F19" s="443"/>
      <c r="G19" s="444"/>
    </row>
    <row r="20" spans="2:7">
      <c r="B20" s="133" t="str">
        <f>overview!D26</f>
        <v>Italy</v>
      </c>
      <c r="C20" s="442">
        <f>ROUND(IF(VLOOKUP(B20,overview_tax!D34:P61,13,FALSE)&gt;1,1,VLOOKUP(B20,overview_tax!D34:P61,13,FALSE)),2)</f>
        <v>0.21</v>
      </c>
      <c r="D20" s="445">
        <f>overview_tax!J34</f>
        <v>8.9909483020472636E-2</v>
      </c>
      <c r="E20" s="172">
        <f>overview_tax!F34</f>
        <v>0.2023333269325891</v>
      </c>
      <c r="F20" s="443"/>
      <c r="G20" s="444"/>
    </row>
    <row r="21" spans="2:7">
      <c r="B21" s="133" t="str">
        <f>overview!D27</f>
        <v>Latvia</v>
      </c>
      <c r="C21" s="442">
        <f>ROUND(IF(VLOOKUP(B21,overview_tax!D35:P62,13,FALSE)&gt;1,1,VLOOKUP(B21,overview_tax!D35:P62,13,FALSE)),2)</f>
        <v>0.1</v>
      </c>
      <c r="D21" s="445">
        <f>overview_tax!J35</f>
        <v>3.9552451539338659E-2</v>
      </c>
      <c r="E21" s="172" t="str">
        <f>overview_tax!F35</f>
        <v/>
      </c>
      <c r="F21" s="443"/>
      <c r="G21" s="444"/>
    </row>
    <row r="22" spans="2:7">
      <c r="B22" s="133" t="str">
        <f>overview!D28</f>
        <v>Lithuania</v>
      </c>
      <c r="C22" s="442">
        <f>ROUND(IF(VLOOKUP(B22,overview_tax!D36:P63,13,FALSE)&gt;1,1,VLOOKUP(B22,overview_tax!D36:P63,13,FALSE)),2)</f>
        <v>0.02</v>
      </c>
      <c r="D22" s="445">
        <f>overview_tax!J36</f>
        <v>2.5792959219240158E-2</v>
      </c>
      <c r="E22" s="172" t="str">
        <f>overview_tax!F36</f>
        <v/>
      </c>
      <c r="F22" s="443"/>
      <c r="G22" s="444"/>
    </row>
    <row r="23" spans="2:7">
      <c r="B23" s="133" t="str">
        <f>overview!D29</f>
        <v>Luxembourg</v>
      </c>
      <c r="C23" s="442">
        <f>ROUND(IF(VLOOKUP(B23,overview_tax!D37:P64,13,FALSE)&gt;1,1,VLOOKUP(B23,overview_tax!D37:P64,13,FALSE)),2)</f>
        <v>1</v>
      </c>
      <c r="D23" s="445">
        <f>overview_tax!J37</f>
        <v>5.4845510244416633E-2</v>
      </c>
      <c r="E23" s="172" t="str">
        <f>overview_tax!F37</f>
        <v/>
      </c>
      <c r="F23" s="443"/>
      <c r="G23" s="444"/>
    </row>
    <row r="24" spans="2:7">
      <c r="B24" s="133" t="str">
        <f>overview!D30</f>
        <v>Malta</v>
      </c>
      <c r="C24" s="442">
        <f>ROUND(IF(VLOOKUP(B24,overview_tax!D38:P65,13,FALSE)&gt;1,1,VLOOKUP(B24,overview_tax!D38:P65,13,FALSE)),2)</f>
        <v>1</v>
      </c>
      <c r="D24" s="445">
        <f>overview_tax!J38</f>
        <v>0.47444007522653447</v>
      </c>
      <c r="E24" s="172" t="str">
        <f>overview_tax!F38</f>
        <v/>
      </c>
      <c r="F24" s="443"/>
      <c r="G24" s="444"/>
    </row>
    <row r="25" spans="2:7">
      <c r="B25" s="133" t="str">
        <f>overview!D31</f>
        <v>Netherlands</v>
      </c>
      <c r="C25" s="442">
        <f>ROUND(IF(VLOOKUP(B25,overview_tax!D39:P66,13,FALSE)&gt;1,1,VLOOKUP(B25,overview_tax!D39:P66,13,FALSE)),2)</f>
        <v>0.93</v>
      </c>
      <c r="D25" s="445">
        <f>overview_tax!J39</f>
        <v>4.8147335439194534E-2</v>
      </c>
      <c r="E25" s="172" t="str">
        <f>overview_tax!F39</f>
        <v/>
      </c>
      <c r="F25" s="443"/>
      <c r="G25" s="444"/>
    </row>
    <row r="26" spans="2:7">
      <c r="B26" s="133" t="str">
        <f>overview!D32</f>
        <v>Poland</v>
      </c>
      <c r="C26" s="442">
        <f>ROUND(IF(VLOOKUP(B26,overview_tax!D40:P67,13,FALSE)&gt;1,1,VLOOKUP(B26,overview_tax!D40:P67,13,FALSE)),2)</f>
        <v>0.03</v>
      </c>
      <c r="D26" s="445">
        <f>overview_tax!J40</f>
        <v>3.5256301666892538E-2</v>
      </c>
      <c r="E26" s="172">
        <f>overview_tax!F40</f>
        <v>5.348832902074066E-2</v>
      </c>
      <c r="F26" s="443"/>
      <c r="G26" s="444"/>
    </row>
    <row r="27" spans="2:7">
      <c r="B27" s="133" t="str">
        <f>overview!D33</f>
        <v>Portugal</v>
      </c>
      <c r="C27" s="442">
        <f>ROUND(IF(VLOOKUP(B27,overview_tax!D41:P68,13,FALSE)&gt;1,1,VLOOKUP(B27,overview_tax!D41:P68,13,FALSE)),2)</f>
        <v>0.22</v>
      </c>
      <c r="D27" s="445">
        <f>overview_tax!J41</f>
        <v>0.31734417475492926</v>
      </c>
      <c r="E27" s="172">
        <f>overview_tax!F41</f>
        <v>0.6166739280248098</v>
      </c>
      <c r="F27" s="443"/>
      <c r="G27" s="444"/>
    </row>
    <row r="28" spans="2:7">
      <c r="B28" s="133" t="str">
        <f>overview!D34</f>
        <v>Romania</v>
      </c>
      <c r="C28" s="442">
        <f>ROUND(IF(VLOOKUP(B28,overview_tax!D42:P69,13,FALSE)&gt;1,1,VLOOKUP(B28,overview_tax!D42:P69,13,FALSE)),2)</f>
        <v>0</v>
      </c>
      <c r="D28" s="445">
        <f>overview_tax!J42</f>
        <v>2.950087705310158E-2</v>
      </c>
      <c r="E28" s="172" t="str">
        <f>overview_tax!F42</f>
        <v/>
      </c>
      <c r="F28" s="443"/>
      <c r="G28" s="444"/>
    </row>
    <row r="29" spans="2:7">
      <c r="B29" s="133" t="str">
        <f>overview!D35</f>
        <v>Slovakia</v>
      </c>
      <c r="C29" s="442">
        <f>ROUND(IF(VLOOKUP(B29,overview_tax!D43:P70,13,FALSE)&gt;1,1,VLOOKUP(B29,overview_tax!D43:P70,13,FALSE)),2)</f>
        <v>0.04</v>
      </c>
      <c r="D29" s="445">
        <f>overview_tax!J43</f>
        <v>4.9503294644947661E-2</v>
      </c>
      <c r="E29" s="172" t="str">
        <f>overview_tax!F43</f>
        <v/>
      </c>
      <c r="F29" s="443"/>
      <c r="G29" s="444"/>
    </row>
    <row r="30" spans="2:7">
      <c r="B30" s="133" t="str">
        <f>overview!D36</f>
        <v>Slovenia</v>
      </c>
      <c r="C30" s="442">
        <f>ROUND(IF(VLOOKUP(B30,overview_tax!D44:P71,13,FALSE)&gt;1,1,VLOOKUP(B30,overview_tax!D44:P71,13,FALSE)),2)</f>
        <v>0.25</v>
      </c>
      <c r="D30" s="445">
        <f>overview_tax!J44</f>
        <v>4.9604504625284894E-2</v>
      </c>
      <c r="E30" s="172" t="str">
        <f>overview_tax!F44</f>
        <v/>
      </c>
      <c r="F30" s="443"/>
      <c r="G30" s="444"/>
    </row>
    <row r="31" spans="2:7">
      <c r="B31" s="133" t="str">
        <f>overview!D37</f>
        <v>Spain</v>
      </c>
      <c r="C31" s="442">
        <f>ROUND(IF(VLOOKUP(B31,overview_tax!D45:P72,13,FALSE)&gt;1,1,VLOOKUP(B31,overview_tax!D45:P72,13,FALSE)),2)</f>
        <v>0.13</v>
      </c>
      <c r="D31" s="445">
        <f>overview_tax!J45</f>
        <v>0.25125489524758371</v>
      </c>
      <c r="E31" s="172">
        <f>overview_tax!F45</f>
        <v>0.64013189189558262</v>
      </c>
      <c r="F31" s="443"/>
      <c r="G31" s="444"/>
    </row>
    <row r="32" spans="2:7">
      <c r="B32" s="133" t="str">
        <f>overview!D38</f>
        <v>Sweden</v>
      </c>
      <c r="C32" s="442">
        <f>ROUND(IF(VLOOKUP(B32,overview_tax!D46:P73,13,FALSE)&gt;1,1,VLOOKUP(B32,overview_tax!D46:P73,13,FALSE)),2)</f>
        <v>0.3</v>
      </c>
      <c r="D32" s="445">
        <f>overview_tax!J46</f>
        <v>5.1662448730255703E-2</v>
      </c>
      <c r="E32" s="172">
        <f>overview_tax!F46</f>
        <v>6.6106482039773262E-2</v>
      </c>
      <c r="F32" s="443"/>
      <c r="G32" s="444"/>
    </row>
    <row r="33" spans="2:7">
      <c r="B33" s="136" t="str">
        <f>overview!D39</f>
        <v>United Kingdom</v>
      </c>
      <c r="C33" s="446">
        <f>ROUND(IF(VLOOKUP(B33,overview_tax!D47:P74,13,FALSE)&gt;1,1,VLOOKUP(B33,overview_tax!D47:P74,13,FALSE)),2)</f>
        <v>0.9</v>
      </c>
      <c r="D33" s="447">
        <f>overview_tax!J47</f>
        <v>8.8282884033319992E-2</v>
      </c>
      <c r="E33" s="173">
        <f>overview_tax!F47</f>
        <v>0.26152366691438472</v>
      </c>
      <c r="F33" s="443"/>
      <c r="G33" s="444"/>
    </row>
  </sheetData>
  <mergeCells count="1">
    <mergeCell ref="B4:E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70C5A-150C-401F-9D3B-876F5A4C101C}">
  <dimension ref="D2:U39"/>
  <sheetViews>
    <sheetView topLeftCell="J1" zoomScale="115" zoomScaleNormal="115" workbookViewId="0">
      <selection activeCell="U12" sqref="U12"/>
    </sheetView>
  </sheetViews>
  <sheetFormatPr baseColWidth="10" defaultColWidth="10.90625" defaultRowHeight="14.5"/>
  <cols>
    <col min="1" max="1" width="3.36328125" style="134" customWidth="1"/>
    <col min="2" max="2" width="3.453125" style="134" customWidth="1"/>
    <col min="3" max="3" width="3.36328125" style="134" customWidth="1"/>
    <col min="4" max="4" width="13.54296875" style="134" customWidth="1"/>
    <col min="5" max="8" width="10.90625" style="134"/>
    <col min="9" max="9" width="16.90625" style="134" bestFit="1" customWidth="1"/>
    <col min="10" max="12" width="10.90625" style="134"/>
    <col min="13" max="13" width="14.54296875" style="134" customWidth="1"/>
    <col min="14" max="16384" width="10.90625" style="134"/>
  </cols>
  <sheetData>
    <row r="2" spans="4:21" ht="21">
      <c r="E2" s="383" t="s">
        <v>616</v>
      </c>
      <c r="F2" s="383"/>
      <c r="G2" s="383"/>
      <c r="H2" s="383"/>
      <c r="I2" s="383"/>
      <c r="J2" s="383"/>
      <c r="K2" s="383"/>
      <c r="L2" s="383"/>
      <c r="M2" s="383"/>
      <c r="N2" s="383"/>
      <c r="O2" s="383"/>
      <c r="P2" s="383"/>
      <c r="Q2" s="383"/>
    </row>
    <row r="3" spans="4:21">
      <c r="E3" s="146"/>
      <c r="F3" s="146"/>
      <c r="G3" s="146"/>
      <c r="H3" s="146"/>
      <c r="I3" s="146"/>
      <c r="J3" s="146"/>
      <c r="K3" s="146"/>
      <c r="L3" s="146"/>
      <c r="M3" s="146"/>
      <c r="N3" s="146"/>
      <c r="O3" s="146"/>
      <c r="P3" s="146"/>
      <c r="Q3" s="146"/>
    </row>
    <row r="4" spans="4:21">
      <c r="D4" s="139"/>
      <c r="E4" s="377" t="s">
        <v>337</v>
      </c>
      <c r="F4" s="379"/>
      <c r="G4" s="377" t="s">
        <v>242</v>
      </c>
      <c r="H4" s="378"/>
      <c r="I4" s="379"/>
      <c r="J4" s="377" t="s">
        <v>336</v>
      </c>
      <c r="K4" s="379"/>
      <c r="L4" s="377" t="s">
        <v>673</v>
      </c>
      <c r="M4" s="379"/>
      <c r="N4" s="377" t="s">
        <v>318</v>
      </c>
      <c r="O4" s="379"/>
      <c r="P4" s="377" t="s">
        <v>312</v>
      </c>
      <c r="Q4" s="379"/>
      <c r="R4" s="377" t="s">
        <v>708</v>
      </c>
      <c r="S4" s="379"/>
      <c r="T4" s="377" t="s">
        <v>969</v>
      </c>
      <c r="U4" s="379"/>
    </row>
    <row r="5" spans="4:21">
      <c r="D5" s="138"/>
      <c r="E5" s="159" t="s">
        <v>313</v>
      </c>
      <c r="F5" s="154" t="s">
        <v>204</v>
      </c>
      <c r="G5" s="159" t="s">
        <v>313</v>
      </c>
      <c r="H5" s="153" t="s">
        <v>311</v>
      </c>
      <c r="I5" s="154" t="s">
        <v>313</v>
      </c>
      <c r="J5" s="159" t="s">
        <v>313</v>
      </c>
      <c r="K5" s="144" t="s">
        <v>311</v>
      </c>
      <c r="L5" s="159" t="s">
        <v>313</v>
      </c>
      <c r="M5" s="154" t="s">
        <v>204</v>
      </c>
      <c r="N5" s="159" t="s">
        <v>313</v>
      </c>
      <c r="O5" s="154" t="s">
        <v>311</v>
      </c>
      <c r="P5" s="159" t="s">
        <v>313</v>
      </c>
      <c r="Q5" s="154" t="s">
        <v>311</v>
      </c>
      <c r="R5" s="159" t="s">
        <v>313</v>
      </c>
      <c r="S5" s="154" t="s">
        <v>311</v>
      </c>
      <c r="T5" s="159" t="s">
        <v>313</v>
      </c>
      <c r="U5" s="154" t="s">
        <v>311</v>
      </c>
    </row>
    <row r="6" spans="4:21">
      <c r="D6" s="138"/>
      <c r="E6" s="160">
        <v>2016</v>
      </c>
      <c r="F6" s="155">
        <v>2016</v>
      </c>
      <c r="G6" s="160">
        <v>2013</v>
      </c>
      <c r="H6" s="147">
        <v>2013</v>
      </c>
      <c r="I6" s="155" t="s">
        <v>540</v>
      </c>
      <c r="J6" s="160">
        <v>2007</v>
      </c>
      <c r="K6" s="144">
        <v>2007</v>
      </c>
      <c r="L6" s="160">
        <v>2016</v>
      </c>
      <c r="M6" s="155">
        <v>2016</v>
      </c>
      <c r="N6" s="160">
        <v>2016</v>
      </c>
      <c r="O6" s="155">
        <v>2016</v>
      </c>
      <c r="P6" s="160">
        <v>2018</v>
      </c>
      <c r="Q6" s="155">
        <v>2018</v>
      </c>
      <c r="R6" s="160">
        <v>2018</v>
      </c>
      <c r="S6" s="155">
        <v>2018</v>
      </c>
      <c r="T6" s="160">
        <v>2019</v>
      </c>
      <c r="U6" s="155">
        <v>2019</v>
      </c>
    </row>
    <row r="7" spans="4:21">
      <c r="D7" s="190" t="s">
        <v>362</v>
      </c>
      <c r="E7" s="174">
        <f>Zucman_2017!G29</f>
        <v>8700</v>
      </c>
      <c r="F7" s="175">
        <f>E7/NGDPD!L233*100</f>
        <v>11.423486870205277</v>
      </c>
      <c r="G7" s="176">
        <f>'Pellegrini et al. Table 4.6'!H20</f>
        <v>6073</v>
      </c>
      <c r="H7" s="177">
        <f>'Pellegrini et al. Table 4.6'!H21*100</f>
        <v>8.1</v>
      </c>
      <c r="I7" s="178">
        <f>G7*(('Vellutini et al. table 3'!$R$9-'Vellutini et al. table 3'!$O$9)/'Vellutini et al. table 3'!$O$9+1)</f>
        <v>6485.1670547053081</v>
      </c>
      <c r="J7" s="176">
        <f>'AJZ 2017 T.A1'!D16-('AJZ 2017 T.A1'!D16*0.05)</f>
        <v>6018.2355426554823</v>
      </c>
      <c r="K7" s="179">
        <f>'AJZ 2017 T.A1'!K16*100</f>
        <v>11.026527402670624</v>
      </c>
      <c r="L7" s="253">
        <f>'BCG 2017'!C7*1000</f>
        <v>10300</v>
      </c>
      <c r="M7" s="253">
        <f>L7/NGDPD!L233*100</f>
        <v>13.524358018748778</v>
      </c>
      <c r="N7" s="180">
        <f>'Vellutini et al. table 3'!C7*1000</f>
        <v>7800</v>
      </c>
      <c r="O7" s="181">
        <f>'Vellutini et al. table 3'!E7</f>
        <v>10.4</v>
      </c>
      <c r="P7" s="346">
        <f>SUM('TJN 2020'!D7:D219)</f>
        <v>10652.700000000006</v>
      </c>
      <c r="Q7" s="347">
        <v>11.6</v>
      </c>
      <c r="R7" s="346">
        <f>R8+R9</f>
        <v>9864.9000000000015</v>
      </c>
      <c r="S7" s="347">
        <f>R7/NGDPD!$N$233*100</f>
        <v>11.485050742260219</v>
      </c>
      <c r="T7" s="346">
        <f>SUM('TJN 2021'!C7,'TJN 2021'!C62,'TJN 2021'!C113,'TJN 2021'!C139,'TJN 2021'!C189,'TJN 2021'!C209,'TJN 2021'!C213)</f>
        <v>9941.2000000000007</v>
      </c>
      <c r="U7" s="347">
        <f>T7/NGDPD!$O$233*100</f>
        <v>11.381493909803963</v>
      </c>
    </row>
    <row r="8" spans="4:21">
      <c r="D8" s="133" t="s">
        <v>231</v>
      </c>
      <c r="E8" s="162"/>
      <c r="F8" s="156"/>
      <c r="G8" s="165">
        <f>'Pellegrini et al. Table 4.6'!H10</f>
        <v>4936</v>
      </c>
      <c r="H8" s="152">
        <f>'Pellegrini et al. Table 4.6'!H11*100</f>
        <v>10.299999999999999</v>
      </c>
      <c r="I8" s="166">
        <f>G8*(('Vellutini et al. table 3'!$R$9-'Vellutini et al. table 3'!$O$9)/'Vellutini et al. table 3'!$O$9+1)</f>
        <v>5271.0002605014661</v>
      </c>
      <c r="J8" s="162"/>
      <c r="K8" s="135"/>
      <c r="N8" s="162"/>
      <c r="O8" s="156"/>
      <c r="P8" s="348"/>
      <c r="Q8" s="349"/>
      <c r="R8" s="348">
        <f>'EC &amp; ECORYS 2021'!$S$8</f>
        <v>4047.3</v>
      </c>
      <c r="S8" s="349"/>
      <c r="T8" s="348"/>
      <c r="U8" s="349"/>
    </row>
    <row r="9" spans="4:21">
      <c r="D9" s="133" t="s">
        <v>232</v>
      </c>
      <c r="E9" s="162"/>
      <c r="F9" s="156"/>
      <c r="G9" s="165">
        <f>'Pellegrini et al. Table 4.6'!H15</f>
        <v>1137</v>
      </c>
      <c r="H9" s="152">
        <f>'Pellegrini et al. Table 4.6'!H16*100</f>
        <v>4.2</v>
      </c>
      <c r="I9" s="166">
        <f>G9*(('Vellutini et al. table 3'!$R$9-'Vellutini et al. table 3'!$O$9)/'Vellutini et al. table 3'!$O$9+1)</f>
        <v>1214.1667942038425</v>
      </c>
      <c r="J9" s="162"/>
      <c r="K9" s="135"/>
      <c r="N9" s="162"/>
      <c r="O9" s="156"/>
      <c r="P9" s="348"/>
      <c r="Q9" s="349"/>
      <c r="R9" s="348">
        <f>'EC &amp; ECORYS 2021'!$S$9</f>
        <v>5817.6</v>
      </c>
      <c r="S9" s="349"/>
      <c r="T9" s="348"/>
      <c r="U9" s="349"/>
    </row>
    <row r="10" spans="4:21">
      <c r="D10" s="133" t="s">
        <v>711</v>
      </c>
      <c r="E10" s="163"/>
      <c r="F10" s="156"/>
      <c r="G10" s="162"/>
      <c r="H10" s="148"/>
      <c r="I10" s="167"/>
      <c r="J10" s="162"/>
      <c r="K10" s="135"/>
      <c r="N10" s="162">
        <f>'Vellutini et al. table 3'!R55</f>
        <v>1372.75</v>
      </c>
      <c r="O10" s="156"/>
      <c r="P10" s="350">
        <f>SUM(P12:P38)</f>
        <v>2835.5</v>
      </c>
      <c r="Q10" s="349"/>
      <c r="R10" s="350">
        <f>'EC &amp; ECORYS 2021'!$S$7</f>
        <v>1957.5</v>
      </c>
      <c r="S10" s="349"/>
      <c r="T10" s="350">
        <f>SUM(T12:T38)</f>
        <v>2802.4</v>
      </c>
      <c r="U10" s="349"/>
    </row>
    <row r="11" spans="4:21">
      <c r="D11" s="191" t="s">
        <v>249</v>
      </c>
      <c r="E11" s="182">
        <f>IFERROR(VLOOKUP(D11,Zucman_2017!$B$9:$O$29,6,FALSE),"")</f>
        <v>2466</v>
      </c>
      <c r="F11" s="183"/>
      <c r="G11" s="184"/>
      <c r="H11" s="149"/>
      <c r="I11" s="183"/>
      <c r="J11" s="185">
        <f>VLOOKUP(D11,'AJZ 2017 T.A3'!$B$9:$X$159,11,FALSE)</f>
        <v>2341.2916950157955</v>
      </c>
      <c r="K11" s="186">
        <f>VLOOKUP(D11,'AJZ 2017 T.A3'!$B$9:$X$159,18,FALSE)*100</f>
        <v>12.764048745480194</v>
      </c>
      <c r="L11" s="254">
        <f>('BCG 2017'!C9+'BCG 2017'!C12)*1000</f>
        <v>3300</v>
      </c>
      <c r="M11" s="254"/>
      <c r="N11" s="184"/>
      <c r="O11" s="183"/>
      <c r="P11" s="351"/>
      <c r="Q11" s="352"/>
      <c r="R11" s="351"/>
      <c r="S11" s="352"/>
      <c r="T11" s="351"/>
      <c r="U11" s="352"/>
    </row>
    <row r="12" spans="4:21">
      <c r="D12" s="133" t="s">
        <v>273</v>
      </c>
      <c r="E12" s="163" t="str">
        <f>IFERROR(VLOOKUP(D12,Zucman_2017!$B$9:$O$29,6,FALSE),"")</f>
        <v/>
      </c>
      <c r="F12" s="156"/>
      <c r="G12" s="162"/>
      <c r="H12" s="148"/>
      <c r="I12" s="156"/>
      <c r="J12" s="170">
        <f>VLOOKUP(D12,'AJZ 2017 T.A3'!$B$9:$X$159,11,FALSE)</f>
        <v>30.467929041769402</v>
      </c>
      <c r="K12" s="140">
        <f>VLOOKUP(D12,'AJZ 2017 T.A3'!$B$9:$X$159,18,FALSE)*100</f>
        <v>7.8838719920528693</v>
      </c>
      <c r="L12" s="150"/>
      <c r="M12" s="150"/>
      <c r="N12" s="162">
        <f>VLOOKUP(D12,'Vellutini et al. table 3'!$B$17:$R$54,17,FALSE)</f>
        <v>43.31</v>
      </c>
      <c r="O12" s="172">
        <f>N12/VLOOKUP(D12,NGDPD!$B$7:$P$233,8,FALSE)*100</f>
        <v>10.067480712324819</v>
      </c>
      <c r="P12" s="162">
        <f>VLOOKUP(D12,'TJN 2020'!$B$7:$H$219,3,FALSE)</f>
        <v>23.8</v>
      </c>
      <c r="Q12" s="156">
        <f>VLOOKUP(D12,'TJN 2020'!$B$7:$H$219,4,FALSE)*100</f>
        <v>5.2</v>
      </c>
      <c r="R12" s="162">
        <f>VLOOKUP(D12,'EC &amp; ECORYS 2021'!$A$11:$S$37,19,FALSE)</f>
        <v>76.599999999999994</v>
      </c>
      <c r="S12" s="156">
        <f>VLOOKUP(D12,'EC &amp; ECORYS 2021'!$A$54:$B$80,2,FALSE)</f>
        <v>17</v>
      </c>
      <c r="T12" s="162">
        <f>VLOOKUP(D12,'TJN 2021'!$A$140:$G$188,3,FALSE)</f>
        <v>19.8</v>
      </c>
      <c r="U12" s="156">
        <f>VLOOKUP(D12,'TJN 2021'!$A$140:$G$188,4,FALSE)*100</f>
        <v>4.3999999999999995</v>
      </c>
    </row>
    <row r="13" spans="4:21">
      <c r="D13" s="133" t="s">
        <v>283</v>
      </c>
      <c r="E13" s="163">
        <f>IFERROR(VLOOKUP(D13,Zucman_2017!$B$9:$O$29,6,FALSE),"")</f>
        <v>139.84877126654061</v>
      </c>
      <c r="F13" s="156"/>
      <c r="G13" s="162"/>
      <c r="H13" s="148"/>
      <c r="I13" s="156"/>
      <c r="J13" s="170">
        <f>VLOOKUP(D13,'AJZ 2017 T.A3'!$B$9:$X$159,11,FALSE)</f>
        <v>81.992413782568164</v>
      </c>
      <c r="K13" s="140">
        <f>VLOOKUP(D13,'AJZ 2017 T.A3'!$B$9:$X$159,18,FALSE)*100</f>
        <v>17.377835332448811</v>
      </c>
      <c r="L13" s="150"/>
      <c r="M13" s="150"/>
      <c r="N13" s="162">
        <f>VLOOKUP(D13,'Vellutini et al. table 3'!$B$17:$R$54,17,FALSE)</f>
        <v>66.040000000000006</v>
      </c>
      <c r="O13" s="172">
        <f>N13/VLOOKUP(D13,NGDPD!$B$7:$P$233,8,FALSE)*100</f>
        <v>12.656214366068161</v>
      </c>
      <c r="P13" s="162">
        <f>VLOOKUP(D13,'TJN 2020'!$B$7:$H$219,3,FALSE)</f>
        <v>108.5</v>
      </c>
      <c r="Q13" s="156">
        <f>VLOOKUP(D13,'TJN 2020'!$B$7:$H$219,4,FALSE)*100</f>
        <v>20</v>
      </c>
      <c r="R13" s="162">
        <f>VLOOKUP(D13,'EC &amp; ECORYS 2021'!$A$11:$S$37,19,FALSE)</f>
        <v>73.7</v>
      </c>
      <c r="S13" s="156">
        <f>VLOOKUP(D13,'EC &amp; ECORYS 2021'!$A$54:$B$80,2,FALSE)</f>
        <v>14</v>
      </c>
      <c r="T13" s="162">
        <f>VLOOKUP(D13,'TJN 2021'!$A$140:$G$188,3,FALSE)</f>
        <v>113.1</v>
      </c>
      <c r="U13" s="156">
        <f>VLOOKUP(D13,'TJN 2021'!$A$140:$G$188,4,FALSE)*100</f>
        <v>21.2</v>
      </c>
    </row>
    <row r="14" spans="4:21">
      <c r="D14" s="133" t="s">
        <v>320</v>
      </c>
      <c r="E14" s="163" t="str">
        <f>IFERROR(VLOOKUP(D14,Zucman_2017!$B$9:$O$29,6,FALSE),"")</f>
        <v/>
      </c>
      <c r="F14" s="156"/>
      <c r="G14" s="162"/>
      <c r="H14" s="148"/>
      <c r="I14" s="156"/>
      <c r="J14" s="170">
        <f>VLOOKUP(D14,'AJZ 2017 T.A3'!$B$9:$X$159,11,FALSE)</f>
        <v>1.8470296457135134</v>
      </c>
      <c r="K14" s="140">
        <f>VLOOKUP(D14,'AJZ 2017 T.A3'!$B$9:$X$159,18,FALSE)*100</f>
        <v>4.1259899174114478</v>
      </c>
      <c r="L14" s="150"/>
      <c r="M14" s="150"/>
      <c r="N14" s="162">
        <f>VLOOKUP(D14,'Vellutini et al. table 3'!$B$17:$R$54,17,FALSE)</f>
        <v>15.33</v>
      </c>
      <c r="O14" s="172">
        <f>N14/VLOOKUP(D14,NGDPD!$B$7:$P$233,8,FALSE)*100</f>
        <v>27.563514752683531</v>
      </c>
      <c r="P14" s="162">
        <f>VLOOKUP(D14,'TJN 2020'!$B$7:$H$219,3,FALSE)</f>
        <v>3.2</v>
      </c>
      <c r="Q14" s="156">
        <f>VLOOKUP(D14,'TJN 2020'!$B$7:$H$219,4,FALSE)*100</f>
        <v>5</v>
      </c>
      <c r="R14" s="162">
        <f>VLOOKUP(D14,'EC &amp; ECORYS 2021'!$A$11:$S$37,19,FALSE)</f>
        <v>16.7</v>
      </c>
      <c r="S14" s="156">
        <f>VLOOKUP(D14,'EC &amp; ECORYS 2021'!$A$54:$B$80,2,FALSE)</f>
        <v>25</v>
      </c>
      <c r="T14" s="162">
        <f>VLOOKUP(D14,'TJN 2021'!$A$140:$G$188,3,FALSE)</f>
        <v>3.2</v>
      </c>
      <c r="U14" s="156">
        <f>VLOOKUP(D14,'TJN 2021'!$A$140:$G$188,4,FALSE)*100</f>
        <v>4.5999999999999996</v>
      </c>
    </row>
    <row r="15" spans="4:21">
      <c r="D15" s="133" t="s">
        <v>321</v>
      </c>
      <c r="E15" s="163" t="str">
        <f>IFERROR(VLOOKUP(D15,Zucman_2017!$B$9:$O$29,6,FALSE),"")</f>
        <v/>
      </c>
      <c r="F15" s="156"/>
      <c r="G15" s="162"/>
      <c r="H15" s="148"/>
      <c r="I15" s="156"/>
      <c r="J15" s="170">
        <f>VLOOKUP(D15,'AJZ 2017 T.A3'!$B$9:$X$159,11,FALSE)</f>
        <v>3.1439847091758688</v>
      </c>
      <c r="K15" s="140">
        <f>VLOOKUP(D15,'AJZ 2017 T.A3'!$B$9:$X$159,18,FALSE)*100</f>
        <v>5.231851583266427</v>
      </c>
      <c r="L15" s="150"/>
      <c r="M15" s="150"/>
      <c r="N15" s="162">
        <f>VLOOKUP(D15,'Vellutini et al. table 3'!$B$17:$R$54,17,FALSE)</f>
        <v>4.2</v>
      </c>
      <c r="O15" s="172">
        <f>N15/VLOOKUP(D15,NGDPD!$B$7:$P$233,8,FALSE)*100</f>
        <v>7.2172388906072786</v>
      </c>
      <c r="P15" s="162">
        <f>VLOOKUP(D15,'TJN 2020'!$B$7:$H$219,3,FALSE)</f>
        <v>1.1000000000000001</v>
      </c>
      <c r="Q15" s="156">
        <f>VLOOKUP(D15,'TJN 2020'!$B$7:$H$219,4,FALSE)*100</f>
        <v>1.5</v>
      </c>
      <c r="R15" s="162">
        <f>VLOOKUP(D15,'EC &amp; ECORYS 2021'!$A$11:$S$37,19,FALSE)</f>
        <v>7.7</v>
      </c>
      <c r="S15" s="156">
        <f>VLOOKUP(D15,'EC &amp; ECORYS 2021'!$A$54:$B$80,2,FALSE)</f>
        <v>13</v>
      </c>
      <c r="T15" s="162">
        <f>VLOOKUP(D15,'TJN 2021'!$A$140:$G$188,3,FALSE)</f>
        <v>1.1000000000000001</v>
      </c>
      <c r="U15" s="156">
        <f>VLOOKUP(D15,'TJN 2021'!$A$140:$G$188,4,FALSE)*100</f>
        <v>1.7999999999999998</v>
      </c>
    </row>
    <row r="16" spans="4:21">
      <c r="D16" s="133" t="s">
        <v>322</v>
      </c>
      <c r="E16" s="163" t="str">
        <f>IFERROR(VLOOKUP(D16,Zucman_2017!$B$9:$O$29,6,FALSE),"")</f>
        <v/>
      </c>
      <c r="F16" s="156"/>
      <c r="G16" s="162"/>
      <c r="H16" s="148"/>
      <c r="I16" s="156"/>
      <c r="J16" s="170" t="e">
        <f>VLOOKUP(D16,'AJZ 2017 T.A3'!$B$9:$X$159,11,FALSE)</f>
        <v>#N/A</v>
      </c>
      <c r="K16" s="140" t="e">
        <f>VLOOKUP(D16,'AJZ 2017 T.A3'!$B$9:$X$159,18,FALSE)*100</f>
        <v>#N/A</v>
      </c>
      <c r="L16" s="150"/>
      <c r="M16" s="150"/>
      <c r="N16" s="162">
        <f>VLOOKUP(D16,'Vellutini et al. table 3'!$B$17:$R$54,17,FALSE)</f>
        <v>10.14</v>
      </c>
      <c r="O16" s="172">
        <f>N16/VLOOKUP(D16,NGDPD!$B$7:$P$233,8,FALSE)*100</f>
        <v>42.426778242677834</v>
      </c>
      <c r="P16" s="162">
        <f>VLOOKUP(D16,'TJN 2020'!$B$7:$H$219,3,FALSE)</f>
        <v>60.9</v>
      </c>
      <c r="Q16" s="156">
        <f>VLOOKUP(D16,'TJN 2020'!$B$7:$H$219,4,FALSE)*100</f>
        <v>218.6</v>
      </c>
      <c r="R16" s="162">
        <f>VLOOKUP(D16,'EC &amp; ECORYS 2021'!$A$11:$S$37,19,FALSE)</f>
        <v>15.7</v>
      </c>
      <c r="S16" s="156">
        <f>VLOOKUP(D16,'EC &amp; ECORYS 2021'!$A$54:$B$80,2,FALSE)</f>
        <v>63</v>
      </c>
      <c r="T16" s="162">
        <f>VLOOKUP(D16,'TJN 2021'!$A$140:$G$188,3,FALSE)</f>
        <v>64</v>
      </c>
      <c r="U16" s="156">
        <f>VLOOKUP(D16,'TJN 2021'!$A$140:$G$188,4,FALSE)*100</f>
        <v>256.59999999999997</v>
      </c>
    </row>
    <row r="17" spans="4:21">
      <c r="D17" s="133" t="s">
        <v>314</v>
      </c>
      <c r="E17" s="163" t="str">
        <f>IFERROR(VLOOKUP(D17,Zucman_2017!$B$9:$O$29,6,FALSE),"")</f>
        <v/>
      </c>
      <c r="F17" s="156"/>
      <c r="G17" s="162"/>
      <c r="H17" s="148"/>
      <c r="I17" s="156"/>
      <c r="J17" s="170">
        <f>VLOOKUP(D17,'AJZ 2017 T.A3'!$B$9:$X$159,11,FALSE)</f>
        <v>6.4867255553120673</v>
      </c>
      <c r="K17" s="140">
        <f>VLOOKUP(D17,'AJZ 2017 T.A3'!$B$9:$X$159,18,FALSE)*100</f>
        <v>3.4354352959217738</v>
      </c>
      <c r="L17" s="150"/>
      <c r="M17" s="150"/>
      <c r="N17" s="162">
        <f>VLOOKUP(D17,'Vellutini et al. table 3'!$B$17:$R$54,17,FALSE)</f>
        <v>35.58</v>
      </c>
      <c r="O17" s="172">
        <f>N17/VLOOKUP(D17,NGDPD!$B$7:$P$233,8,FALSE)*100</f>
        <v>16.807913607890931</v>
      </c>
      <c r="P17" s="162">
        <f>VLOOKUP(D17,'TJN 2020'!$B$7:$H$219,3,FALSE)</f>
        <v>6.9</v>
      </c>
      <c r="Q17" s="156">
        <f>VLOOKUP(D17,'TJN 2020'!$B$7:$H$219,4,FALSE)*100</f>
        <v>2.8000000000000003</v>
      </c>
      <c r="R17" s="162">
        <f>VLOOKUP(D17,'EC &amp; ECORYS 2021'!$A$11:$S$37,19,FALSE)</f>
        <v>36</v>
      </c>
      <c r="S17" s="156">
        <f>VLOOKUP(D17,'EC &amp; ECORYS 2021'!$A$54:$B$80,2,FALSE)</f>
        <v>15</v>
      </c>
      <c r="T17" s="162">
        <f>VLOOKUP(D17,'TJN 2021'!$A$140:$G$188,3,FALSE)</f>
        <v>9.1999999999999993</v>
      </c>
      <c r="U17" s="156">
        <f>VLOOKUP(D17,'TJN 2021'!$A$140:$G$188,4,FALSE)*100</f>
        <v>3.6999999999999997</v>
      </c>
    </row>
    <row r="18" spans="4:21">
      <c r="D18" s="133" t="s">
        <v>260</v>
      </c>
      <c r="E18" s="163" t="str">
        <f>IFERROR(VLOOKUP(D18,Zucman_2017!$B$9:$O$29,6,FALSE),"")</f>
        <v/>
      </c>
      <c r="F18" s="156"/>
      <c r="G18" s="162"/>
      <c r="H18" s="148"/>
      <c r="I18" s="156"/>
      <c r="J18" s="170">
        <f>VLOOKUP(D18,'AJZ 2017 T.A3'!$B$9:$X$159,11,FALSE)</f>
        <v>8.4203639490870934</v>
      </c>
      <c r="K18" s="140">
        <f>VLOOKUP(D18,'AJZ 2017 T.A3'!$B$9:$X$159,18,FALSE)*100</f>
        <v>2.6361139279030255</v>
      </c>
      <c r="L18" s="150"/>
      <c r="M18" s="150"/>
      <c r="N18" s="162">
        <f>VLOOKUP(D18,'Vellutini et al. table 3'!$B$17:$R$54,17,FALSE)</f>
        <v>5.37</v>
      </c>
      <c r="O18" s="172">
        <f>N18/VLOOKUP(D18,NGDPD!$B$7:$P$233,8,FALSE)*100</f>
        <v>1.5629365744621402</v>
      </c>
      <c r="P18" s="162">
        <f>VLOOKUP(D18,'TJN 2020'!$B$7:$H$219,3,FALSE)</f>
        <v>40.299999999999997</v>
      </c>
      <c r="Q18" s="156">
        <f>VLOOKUP(D18,'TJN 2020'!$B$7:$H$219,4,FALSE)*100</f>
        <v>11.3</v>
      </c>
      <c r="R18" s="162">
        <f>VLOOKUP(D18,'EC &amp; ECORYS 2021'!$A$11:$S$37,19,FALSE)</f>
        <v>24.1</v>
      </c>
      <c r="S18" s="156">
        <f>VLOOKUP(D18,'EC &amp; ECORYS 2021'!$A$54:$B$80,2,FALSE)</f>
        <v>7</v>
      </c>
      <c r="T18" s="162">
        <f>VLOOKUP(D18,'TJN 2021'!$A$140:$G$188,3,FALSE)</f>
        <v>46.1</v>
      </c>
      <c r="U18" s="156">
        <f>VLOOKUP(D18,'TJN 2021'!$A$140:$G$188,4,FALSE)*100</f>
        <v>13.200000000000001</v>
      </c>
    </row>
    <row r="19" spans="4:21">
      <c r="D19" s="133" t="s">
        <v>323</v>
      </c>
      <c r="E19" s="163" t="str">
        <f>IFERROR(VLOOKUP(D19,Zucman_2017!$B$9:$O$29,6,FALSE),"")</f>
        <v/>
      </c>
      <c r="F19" s="156"/>
      <c r="G19" s="162"/>
      <c r="H19" s="148"/>
      <c r="I19" s="156"/>
      <c r="J19" s="170">
        <f>VLOOKUP(D19,'AJZ 2017 T.A3'!$B$9:$X$159,11,FALSE)</f>
        <v>1.1956301795621838</v>
      </c>
      <c r="K19" s="140">
        <f>VLOOKUP(D19,'AJZ 2017 T.A3'!$B$9:$X$159,18,FALSE)*100</f>
        <v>5.3767453365684332</v>
      </c>
      <c r="L19" s="150"/>
      <c r="M19" s="150"/>
      <c r="N19" s="162">
        <f>VLOOKUP(D19,'Vellutini et al. table 3'!$B$17:$R$54,17,FALSE)</f>
        <v>3.1</v>
      </c>
      <c r="O19" s="172">
        <f>N19/VLOOKUP(D19,NGDPD!$B$7:$P$233,8,FALSE)*100</f>
        <v>12.263143320542744</v>
      </c>
      <c r="P19" s="162">
        <f>VLOOKUP(D19,'TJN 2020'!$B$7:$H$219,3,FALSE)</f>
        <v>1.5</v>
      </c>
      <c r="Q19" s="156">
        <f>VLOOKUP(D19,'TJN 2020'!$B$7:$H$219,4,FALSE)*100</f>
        <v>4.8</v>
      </c>
      <c r="R19" s="162">
        <f>VLOOKUP(D19,'EC &amp; ECORYS 2021'!$A$11:$S$37,19,FALSE)</f>
        <v>5.3</v>
      </c>
      <c r="S19" s="156">
        <f>VLOOKUP(D19,'EC &amp; ECORYS 2021'!$A$54:$B$80,2,FALSE)</f>
        <v>17</v>
      </c>
      <c r="T19" s="162">
        <f>VLOOKUP(D19,'TJN 2021'!$A$140:$G$188,3,FALSE)</f>
        <v>1.6</v>
      </c>
      <c r="U19" s="156">
        <f>VLOOKUP(D19,'TJN 2021'!$A$140:$G$188,4,FALSE)*100</f>
        <v>5</v>
      </c>
    </row>
    <row r="20" spans="4:21">
      <c r="D20" s="133" t="s">
        <v>261</v>
      </c>
      <c r="E20" s="163" t="str">
        <f>IFERROR(VLOOKUP(D20,Zucman_2017!$B$9:$O$29,6,FALSE),"")</f>
        <v/>
      </c>
      <c r="F20" s="156"/>
      <c r="G20" s="162"/>
      <c r="H20" s="148"/>
      <c r="I20" s="156"/>
      <c r="J20" s="170">
        <f>VLOOKUP(D20,'AJZ 2017 T.A3'!$B$9:$X$159,11,FALSE)</f>
        <v>6.8864635903068798</v>
      </c>
      <c r="K20" s="140">
        <f>VLOOKUP(D20,'AJZ 2017 T.A3'!$B$9:$X$159,18,FALSE)*100</f>
        <v>2.6965068275298063</v>
      </c>
      <c r="L20" s="150"/>
      <c r="M20" s="150"/>
      <c r="N20" s="162">
        <f>VLOOKUP(D20,'Vellutini et al. table 3'!$B$17:$R$54,17,FALSE)</f>
        <v>7.03</v>
      </c>
      <c r="O20" s="172">
        <f>N20/VLOOKUP(D20,NGDPD!$B$7:$P$233,8,FALSE)*100</f>
        <v>2.5905972008284017</v>
      </c>
      <c r="P20" s="162">
        <f>VLOOKUP(D20,'TJN 2020'!$B$7:$H$219,3,FALSE)</f>
        <v>22.1</v>
      </c>
      <c r="Q20" s="156">
        <f>VLOOKUP(D20,'TJN 2020'!$B$7:$H$219,4,FALSE)*100</f>
        <v>7.8</v>
      </c>
      <c r="R20" s="162">
        <f>VLOOKUP(D20,'EC &amp; ECORYS 2021'!$A$11:$S$37,19,FALSE)</f>
        <v>11</v>
      </c>
      <c r="S20" s="156">
        <f>VLOOKUP(D20,'EC &amp; ECORYS 2021'!$A$54:$B$80,2,FALSE)</f>
        <v>4</v>
      </c>
      <c r="T20" s="162">
        <f>VLOOKUP(D20,'TJN 2021'!$A$140:$G$188,3,FALSE)</f>
        <v>21.3</v>
      </c>
      <c r="U20" s="156">
        <f>VLOOKUP(D20,'TJN 2021'!$A$140:$G$188,4,FALSE)*100</f>
        <v>7.9</v>
      </c>
    </row>
    <row r="21" spans="4:21">
      <c r="D21" s="133" t="s">
        <v>281</v>
      </c>
      <c r="E21" s="163">
        <f>IFERROR(VLOOKUP(D21,Zucman_2017!$B$9:$O$29,6,FALSE),"")</f>
        <v>442.85444234404531</v>
      </c>
      <c r="F21" s="156"/>
      <c r="G21" s="168"/>
      <c r="H21" s="148"/>
      <c r="I21" s="156"/>
      <c r="J21" s="170">
        <f>VLOOKUP(D21,'AJZ 2017 T.A3'!$B$9:$X$159,11,FALSE)</f>
        <v>409.30778602867872</v>
      </c>
      <c r="K21" s="140">
        <f>VLOOKUP(D21,'AJZ 2017 T.A3'!$B$9:$X$159,18,FALSE)*100</f>
        <v>15.369526614099621</v>
      </c>
      <c r="L21" s="150"/>
      <c r="M21" s="150"/>
      <c r="N21" s="162">
        <f>VLOOKUP(D21,'Vellutini et al. table 3'!$B$17:$R$54,17,FALSE)</f>
        <v>291.56</v>
      </c>
      <c r="O21" s="172">
        <f>N21/VLOOKUP(D21,NGDPD!$B$7:$P$233,8,FALSE)*100</f>
        <v>10.368723412275891</v>
      </c>
      <c r="P21" s="162">
        <f>VLOOKUP(D21,'TJN 2020'!$B$7:$H$219,3,FALSE)</f>
        <v>240.2</v>
      </c>
      <c r="Q21" s="156">
        <f>VLOOKUP(D21,'TJN 2020'!$B$7:$H$219,4,FALSE)*100</f>
        <v>8.2000000000000011</v>
      </c>
      <c r="R21" s="162">
        <f>VLOOKUP(D21,'EC &amp; ECORYS 2021'!$A$11:$S$37,19,FALSE)</f>
        <v>434.3</v>
      </c>
      <c r="S21" s="156">
        <f>VLOOKUP(D21,'EC &amp; ECORYS 2021'!$A$54:$B$80,2,FALSE)</f>
        <v>16</v>
      </c>
      <c r="T21" s="162">
        <f>VLOOKUP(D21,'TJN 2021'!$A$140:$G$188,3,FALSE)</f>
        <v>299.7</v>
      </c>
      <c r="U21" s="156">
        <f>VLOOKUP(D21,'TJN 2021'!$A$140:$G$188,4,FALSE)*100</f>
        <v>11</v>
      </c>
    </row>
    <row r="22" spans="4:21">
      <c r="D22" s="133" t="s">
        <v>282</v>
      </c>
      <c r="E22" s="163">
        <f>IFERROR(VLOOKUP(D22,Zucman_2017!$B$9:$O$29,6,FALSE),"")</f>
        <v>489.47069943289222</v>
      </c>
      <c r="F22" s="156"/>
      <c r="G22" s="168"/>
      <c r="H22" s="148"/>
      <c r="I22" s="156"/>
      <c r="J22" s="170">
        <f>VLOOKUP(D22,'AJZ 2017 T.A3'!$B$9:$X$159,11,FALSE)</f>
        <v>551.77316836780005</v>
      </c>
      <c r="K22" s="140">
        <f>VLOOKUP(D22,'AJZ 2017 T.A3'!$B$9:$X$159,18,FALSE)*100</f>
        <v>16.04013467965585</v>
      </c>
      <c r="L22" s="150"/>
      <c r="M22" s="150"/>
      <c r="N22" s="162">
        <f>VLOOKUP(D22,'Vellutini et al. table 3'!$B$17:$R$54,17,FALSE)</f>
        <v>349.01</v>
      </c>
      <c r="O22" s="172">
        <f>N22/VLOOKUP(D22,NGDPD!$B$7:$P$233,8,FALSE)*100</f>
        <v>9.347166028497595</v>
      </c>
      <c r="P22" s="162">
        <f>VLOOKUP(D22,'TJN 2020'!$B$7:$H$219,3,FALSE)</f>
        <v>474.2</v>
      </c>
      <c r="Q22" s="156">
        <f>VLOOKUP(D22,'TJN 2020'!$B$7:$H$219,4,FALSE)*100</f>
        <v>12</v>
      </c>
      <c r="R22" s="162">
        <f>VLOOKUP(D22,'EC &amp; ECORYS 2021'!$A$11:$S$37,19,FALSE)</f>
        <v>455.6</v>
      </c>
      <c r="S22" s="156">
        <f>VLOOKUP(D22,'EC &amp; ECORYS 2021'!$A$54:$B$80,2,FALSE)</f>
        <v>12</v>
      </c>
      <c r="T22" s="162">
        <f>VLOOKUP(D22,'TJN 2021'!$A$140:$G$188,3,FALSE)</f>
        <v>423.9</v>
      </c>
      <c r="U22" s="156">
        <f>VLOOKUP(D22,'TJN 2021'!$A$140:$G$188,4,FALSE)*100</f>
        <v>11</v>
      </c>
    </row>
    <row r="23" spans="4:21">
      <c r="D23" s="133" t="s">
        <v>287</v>
      </c>
      <c r="E23" s="163">
        <f>IFERROR(VLOOKUP(D23,Zucman_2017!$B$9:$O$29,6,FALSE),"")</f>
        <v>139.84877126654061</v>
      </c>
      <c r="F23" s="156"/>
      <c r="G23" s="162"/>
      <c r="H23" s="148"/>
      <c r="I23" s="156"/>
      <c r="J23" s="170">
        <f>VLOOKUP(D23,'AJZ 2017 T.A3'!$B$9:$X$159,11,FALSE)</f>
        <v>115.16601380529374</v>
      </c>
      <c r="K23" s="140">
        <f>VLOOKUP(D23,'AJZ 2017 T.A3'!$B$9:$X$159,18,FALSE)*100</f>
        <v>36.159108258533948</v>
      </c>
      <c r="L23" s="150"/>
      <c r="M23" s="150"/>
      <c r="N23" s="162">
        <f>VLOOKUP(D23,'Vellutini et al. table 3'!$B$17:$R$54,17,FALSE)</f>
        <v>66.34</v>
      </c>
      <c r="O23" s="172">
        <f>N23/VLOOKUP(D23,NGDPD!$B$7:$P$233,8,FALSE)*100</f>
        <v>27.809100626689865</v>
      </c>
      <c r="P23" s="162">
        <f>VLOOKUP(D23,'TJN 2020'!$B$7:$H$219,3,FALSE)</f>
        <v>44.7</v>
      </c>
      <c r="Q23" s="156">
        <f>VLOOKUP(D23,'TJN 2020'!$B$7:$H$219,4,FALSE)*100</f>
        <v>12.6</v>
      </c>
      <c r="R23" s="162">
        <f>VLOOKUP(D23,'EC &amp; ECORYS 2021'!$A$11:$S$37,19,FALSE)</f>
        <v>84.5</v>
      </c>
      <c r="S23" s="156">
        <f>VLOOKUP(D23,'EC &amp; ECORYS 2021'!$A$54:$B$80,2,FALSE)</f>
        <v>39</v>
      </c>
      <c r="T23" s="162">
        <f>VLOOKUP(D23,'TJN 2021'!$A$140:$G$188,3,FALSE)</f>
        <v>37.200000000000003</v>
      </c>
      <c r="U23" s="156">
        <f>VLOOKUP(D23,'TJN 2021'!$A$140:$G$188,4,FALSE)*100</f>
        <v>18.099999999999998</v>
      </c>
    </row>
    <row r="24" spans="4:21">
      <c r="D24" s="133" t="s">
        <v>324</v>
      </c>
      <c r="E24" s="163" t="str">
        <f>IFERROR(VLOOKUP(D24,Zucman_2017!$B$9:$O$29,6,FALSE),"")</f>
        <v/>
      </c>
      <c r="F24" s="156"/>
      <c r="G24" s="162"/>
      <c r="H24" s="148"/>
      <c r="I24" s="156"/>
      <c r="J24" s="170">
        <f>VLOOKUP(D24,'AJZ 2017 T.A3'!$B$9:$X$159,11,FALSE)</f>
        <v>3.8123303485317717</v>
      </c>
      <c r="K24" s="140">
        <f>VLOOKUP(D24,'AJZ 2017 T.A3'!$B$9:$X$159,18,FALSE)*100</f>
        <v>2.7387785710283814</v>
      </c>
      <c r="L24" s="150"/>
      <c r="M24" s="150"/>
      <c r="N24" s="162">
        <f>VLOOKUP(D24,'Vellutini et al. table 3'!$B$17:$R$54,17,FALSE)</f>
        <v>8.1</v>
      </c>
      <c r="O24" s="172">
        <f>N24/VLOOKUP(D24,NGDPD!$B$7:$P$233,8,FALSE)*100</f>
        <v>5.9817446016601181</v>
      </c>
      <c r="P24" s="162">
        <f>VLOOKUP(D24,'TJN 2020'!$B$7:$H$219,3,FALSE)</f>
        <v>8.1</v>
      </c>
      <c r="Q24" s="156">
        <f>VLOOKUP(D24,'TJN 2020'!$B$7:$H$219,4,FALSE)*100</f>
        <v>5.0999999999999996</v>
      </c>
      <c r="R24" s="162">
        <f>VLOOKUP(D24,'EC &amp; ECORYS 2021'!$A$11:$S$37,19,FALSE)</f>
        <v>11.5</v>
      </c>
      <c r="S24" s="156">
        <f>VLOOKUP(D24,'EC &amp; ECORYS 2021'!$A$54:$B$80,2,FALSE)</f>
        <v>7</v>
      </c>
      <c r="T24" s="162">
        <f>VLOOKUP(D24,'TJN 2021'!$A$140:$G$188,3,FALSE)</f>
        <v>8.8000000000000007</v>
      </c>
      <c r="U24" s="156">
        <f>VLOOKUP(D24,'TJN 2021'!$A$140:$G$188,4,FALSE)*100</f>
        <v>5.4</v>
      </c>
    </row>
    <row r="25" spans="4:21">
      <c r="D25" s="133" t="s">
        <v>276</v>
      </c>
      <c r="E25" s="163" t="str">
        <f>IFERROR(VLOOKUP(D25,Zucman_2017!$B$9:$O$29,6,FALSE),"")</f>
        <v/>
      </c>
      <c r="F25" s="156"/>
      <c r="G25" s="162"/>
      <c r="H25" s="148"/>
      <c r="I25" s="156"/>
      <c r="J25" s="170">
        <f>VLOOKUP(D25,'AJZ 2017 T.A3'!$B$9:$X$159,11,FALSE)</f>
        <v>27.005819001555992</v>
      </c>
      <c r="K25" s="140">
        <f>VLOOKUP(D25,'AJZ 2017 T.A3'!$B$9:$X$159,18,FALSE)*100</f>
        <v>10.000561783804358</v>
      </c>
      <c r="L25" s="150"/>
      <c r="M25" s="150"/>
      <c r="N25" s="162">
        <f>VLOOKUP(D25,'Vellutini et al. table 3'!$B$17:$R$54,17,FALSE)</f>
        <v>21.24</v>
      </c>
      <c r="O25" s="172">
        <f>N25/VLOOKUP(D25,NGDPD!$B$7:$P$233,8,FALSE)*100</f>
        <v>8.9144814155726415</v>
      </c>
      <c r="P25" s="162">
        <f>VLOOKUP(D25,'TJN 2020'!$B$7:$H$219,3,FALSE)</f>
        <v>594.29999999999995</v>
      </c>
      <c r="Q25" s="156">
        <f>VLOOKUP(D25,'TJN 2020'!$B$7:$H$219,4,FALSE)*100</f>
        <v>155.4</v>
      </c>
      <c r="R25" s="162">
        <f>VLOOKUP(D25,'EC &amp; ECORYS 2021'!$A$11:$S$37,19,FALSE)</f>
        <v>27.1</v>
      </c>
      <c r="S25" s="156">
        <f>VLOOKUP(D25,'EC &amp; ECORYS 2021'!$A$54:$B$80,2,FALSE)</f>
        <v>7</v>
      </c>
      <c r="T25" s="162">
        <f>VLOOKUP(D25,'TJN 2021'!$A$140:$G$188,3,FALSE)</f>
        <v>572</v>
      </c>
      <c r="U25" s="156">
        <f>VLOOKUP(D25,'TJN 2021'!$A$140:$G$188,4,FALSE)*100</f>
        <v>143.5</v>
      </c>
    </row>
    <row r="26" spans="4:21">
      <c r="D26" s="133" t="s">
        <v>279</v>
      </c>
      <c r="E26" s="163">
        <f>IFERROR(VLOOKUP(D26,Zucman_2017!$B$9:$O$29,6,FALSE),"")</f>
        <v>279.69754253308122</v>
      </c>
      <c r="F26" s="156"/>
      <c r="G26" s="168"/>
      <c r="H26" s="148"/>
      <c r="I26" s="156"/>
      <c r="J26" s="170">
        <f>VLOOKUP(D26,'AJZ 2017 T.A3'!$B$9:$X$159,11,FALSE)</f>
        <v>262.15067624941531</v>
      </c>
      <c r="K26" s="140">
        <f>VLOOKUP(D26,'AJZ 2017 T.A3'!$B$9:$X$159,18,FALSE)*100</f>
        <v>11.899424903668599</v>
      </c>
      <c r="L26" s="150"/>
      <c r="M26" s="150"/>
      <c r="N26" s="162">
        <f>VLOOKUP(D26,'Vellutini et al. table 3'!$B$17:$R$54,17,FALSE)</f>
        <v>149.88999999999999</v>
      </c>
      <c r="O26" s="172">
        <f>N26/VLOOKUP(D26,NGDPD!$B$7:$P$233,8,FALSE)*100</f>
        <v>6.9978160128555498</v>
      </c>
      <c r="P26" s="162">
        <f>VLOOKUP(D26,'TJN 2020'!$B$7:$H$219,3,FALSE)</f>
        <v>166.5</v>
      </c>
      <c r="Q26" s="156">
        <f>VLOOKUP(D26,'TJN 2020'!$B$7:$H$219,4,FALSE)*100</f>
        <v>6.9</v>
      </c>
      <c r="R26" s="162">
        <f>VLOOKUP(D26,'EC &amp; ECORYS 2021'!$A$11:$S$37,19,FALSE)</f>
        <v>239.1</v>
      </c>
      <c r="S26" s="156">
        <f>VLOOKUP(D26,'EC &amp; ECORYS 2021'!$A$54:$B$80,2,FALSE)</f>
        <v>11</v>
      </c>
      <c r="T26" s="162">
        <f>VLOOKUP(D26,'TJN 2021'!$A$140:$G$188,3,FALSE)</f>
        <v>200</v>
      </c>
      <c r="U26" s="156">
        <f>VLOOKUP(D26,'TJN 2021'!$A$140:$G$188,4,FALSE)*100</f>
        <v>10</v>
      </c>
    </row>
    <row r="27" spans="4:21">
      <c r="D27" s="133" t="s">
        <v>325</v>
      </c>
      <c r="E27" s="163" t="str">
        <f>IFERROR(VLOOKUP(D27,Zucman_2017!$B$9:$O$29,6,FALSE),"")</f>
        <v/>
      </c>
      <c r="F27" s="156"/>
      <c r="G27" s="162"/>
      <c r="H27" s="148"/>
      <c r="I27" s="156"/>
      <c r="J27" s="170">
        <f>VLOOKUP(D27,'AJZ 2017 T.A3'!$B$9:$X$159,11,FALSE)</f>
        <v>1.1279004460451256</v>
      </c>
      <c r="K27" s="140">
        <f>VLOOKUP(D27,'AJZ 2017 T.A3'!$B$9:$X$159,18,FALSE)*100</f>
        <v>3.6499979709802308</v>
      </c>
      <c r="L27" s="150"/>
      <c r="M27" s="150"/>
      <c r="N27" s="162">
        <f>VLOOKUP(D27,'Vellutini et al. table 3'!$B$17:$R$54,17,FALSE)</f>
        <v>4.12</v>
      </c>
      <c r="O27" s="172">
        <f>N27/VLOOKUP(D27,NGDPD!$B$7:$P$233,8,FALSE)*100</f>
        <v>13.533933381512384</v>
      </c>
      <c r="P27" s="162">
        <f>VLOOKUP(D27,'TJN 2020'!$B$7:$H$219,3,FALSE)</f>
        <v>1.8</v>
      </c>
      <c r="Q27" s="156">
        <f>VLOOKUP(D27,'TJN 2020'!$B$7:$H$219,4,FALSE)*100</f>
        <v>5</v>
      </c>
      <c r="R27" s="162">
        <f>VLOOKUP(D27,'EC &amp; ECORYS 2021'!$A$11:$S$37,19,FALSE)</f>
        <v>5.8</v>
      </c>
      <c r="S27" s="156">
        <f>VLOOKUP(D27,'EC &amp; ECORYS 2021'!$A$54:$B$80,2,FALSE)</f>
        <v>17</v>
      </c>
      <c r="T27" s="162">
        <f>VLOOKUP(D27,'TJN 2021'!$A$140:$G$188,3,FALSE)</f>
        <v>2.2000000000000002</v>
      </c>
      <c r="U27" s="156">
        <f>VLOOKUP(D27,'TJN 2021'!$A$140:$G$188,4,FALSE)*100</f>
        <v>6.3</v>
      </c>
    </row>
    <row r="28" spans="4:21">
      <c r="D28" s="133" t="s">
        <v>326</v>
      </c>
      <c r="E28" s="163" t="str">
        <f>IFERROR(VLOOKUP(D28,Zucman_2017!$B$9:$O$29,6,FALSE),"")</f>
        <v/>
      </c>
      <c r="F28" s="156"/>
      <c r="G28" s="162"/>
      <c r="H28" s="148"/>
      <c r="I28" s="156"/>
      <c r="J28" s="170">
        <f>VLOOKUP(D28,'AJZ 2017 T.A3'!$B$9:$X$159,11,FALSE)</f>
        <v>0.8039283790926981</v>
      </c>
      <c r="K28" s="140">
        <f>VLOOKUP(D28,'AJZ 2017 T.A3'!$B$9:$X$159,18,FALSE)*100</f>
        <v>2.0230629020817243</v>
      </c>
      <c r="L28" s="150"/>
      <c r="M28" s="150"/>
      <c r="N28" s="162">
        <f>VLOOKUP(D28,'Vellutini et al. table 3'!$B$17:$R$54,17,FALSE)</f>
        <v>2.19</v>
      </c>
      <c r="O28" s="172">
        <f>N28/VLOOKUP(D28,NGDPD!$B$7:$P$233,8,FALSE)*100</f>
        <v>4.7059329135956336</v>
      </c>
      <c r="P28" s="162">
        <f>VLOOKUP(D28,'TJN 2020'!$B$7:$H$219,3,FALSE)</f>
        <v>1.2</v>
      </c>
      <c r="Q28" s="156">
        <f>VLOOKUP(D28,'TJN 2020'!$B$7:$H$219,4,FALSE)*100</f>
        <v>2.2999999999999998</v>
      </c>
      <c r="R28" s="162">
        <f>VLOOKUP(D28,'EC &amp; ECORYS 2021'!$A$11:$S$37,19,FALSE)</f>
        <v>4.7</v>
      </c>
      <c r="S28" s="156">
        <f>VLOOKUP(D28,'EC &amp; ECORYS 2021'!$A$54:$B$80,2,FALSE)</f>
        <v>9</v>
      </c>
      <c r="T28" s="162">
        <f>VLOOKUP(D28,'TJN 2021'!$A$140:$G$188,3,FALSE)</f>
        <v>1.3</v>
      </c>
      <c r="U28" s="156">
        <f>VLOOKUP(D28,'TJN 2021'!$A$140:$G$188,4,FALSE)*100</f>
        <v>2.5</v>
      </c>
    </row>
    <row r="29" spans="4:21">
      <c r="D29" s="133" t="s">
        <v>332</v>
      </c>
      <c r="E29" s="163" t="str">
        <f>IFERROR(VLOOKUP(D29,Zucman_2017!$B$9:$O$29,6,FALSE),"")</f>
        <v/>
      </c>
      <c r="F29" s="156"/>
      <c r="G29" s="162"/>
      <c r="H29" s="148"/>
      <c r="I29" s="156"/>
      <c r="J29" s="170" t="e">
        <f>VLOOKUP(D29,'AJZ 2017 T.A3'!$B$9:$X$159,11,FALSE)</f>
        <v>#N/A</v>
      </c>
      <c r="K29" s="140" t="e">
        <f>VLOOKUP(D29,'AJZ 2017 T.A3'!$B$9:$X$159,18,FALSE)*100</f>
        <v>#N/A</v>
      </c>
      <c r="L29" s="150"/>
      <c r="M29" s="150"/>
      <c r="N29" s="162">
        <f>VLOOKUP(D29,'Vellutini et al. table 3'!$B$17:$R$54,17,FALSE)</f>
        <v>4.55</v>
      </c>
      <c r="O29" s="172">
        <f>N29/VLOOKUP(D29,NGDPD!$B$7:$P$233,8,FALSE)*100</f>
        <v>7.367466563036368</v>
      </c>
      <c r="P29" s="162">
        <f>VLOOKUP(D29,'TJN 2020'!$B$7:$H$219,3,FALSE)</f>
        <v>467.1</v>
      </c>
      <c r="Q29" s="156">
        <f>VLOOKUP(D29,'TJN 2020'!$B$7:$H$219,4,FALSE)*100</f>
        <v>658.90000000000009</v>
      </c>
      <c r="R29" s="162">
        <f>VLOOKUP(D29,'EC &amp; ECORYS 2021'!$A$11:$S$37,19,FALSE)</f>
        <v>7.1</v>
      </c>
      <c r="S29" s="156">
        <f>VLOOKUP(D29,'EC &amp; ECORYS 2021'!$A$54:$B$80,2,FALSE)</f>
        <v>10</v>
      </c>
      <c r="T29" s="162">
        <f>VLOOKUP(D29,'TJN 2021'!$A$140:$G$188,3,FALSE)</f>
        <v>449.6</v>
      </c>
      <c r="U29" s="156">
        <f>VLOOKUP(D29,'TJN 2021'!$A$140:$G$188,4,FALSE)*100</f>
        <v>632.4</v>
      </c>
    </row>
    <row r="30" spans="4:21">
      <c r="D30" s="133" t="s">
        <v>327</v>
      </c>
      <c r="E30" s="163" t="str">
        <f>IFERROR(VLOOKUP(D30,Zucman_2017!$B$9:$O$29,6,FALSE),"")</f>
        <v/>
      </c>
      <c r="F30" s="156"/>
      <c r="G30" s="162"/>
      <c r="H30" s="148"/>
      <c r="I30" s="156"/>
      <c r="J30" s="170" t="e">
        <f>VLOOKUP(D30,'AJZ 2017 T.A3'!$B$9:$X$159,11,FALSE)</f>
        <v>#N/A</v>
      </c>
      <c r="K30" s="140" t="e">
        <f>VLOOKUP(D30,'AJZ 2017 T.A3'!$B$9:$X$159,18,FALSE)*100</f>
        <v>#N/A</v>
      </c>
      <c r="L30" s="150"/>
      <c r="M30" s="150"/>
      <c r="N30" s="162">
        <f>VLOOKUP(D30,'Vellutini et al. table 3'!$B$17:$R$54,17,FALSE)</f>
        <v>5.45</v>
      </c>
      <c r="O30" s="172">
        <f>N30/VLOOKUP(D30,NGDPD!$B$7:$P$233,8,FALSE)*100</f>
        <v>51.653871670931665</v>
      </c>
      <c r="P30" s="162">
        <f>VLOOKUP(D30,'TJN 2020'!$B$7:$H$219,3,FALSE)</f>
        <v>21.8</v>
      </c>
      <c r="Q30" s="156">
        <f>VLOOKUP(D30,'TJN 2020'!$B$7:$H$219,4,FALSE)*100</f>
        <v>150</v>
      </c>
      <c r="R30" s="162">
        <f>VLOOKUP(D30,'EC &amp; ECORYS 2021'!$A$11:$S$37,19,FALSE)</f>
        <v>7.3</v>
      </c>
      <c r="S30" s="156">
        <f>VLOOKUP(D30,'EC &amp; ECORYS 2021'!$A$54:$B$80,2,FALSE)</f>
        <v>50</v>
      </c>
      <c r="T30" s="162">
        <f>VLOOKUP(D30,'TJN 2021'!$A$140:$G$188,3,FALSE)</f>
        <v>22.7</v>
      </c>
      <c r="U30" s="156">
        <f>VLOOKUP(D30,'TJN 2021'!$A$140:$G$188,4,FALSE)*100</f>
        <v>149.10000000000002</v>
      </c>
    </row>
    <row r="31" spans="4:21">
      <c r="D31" s="133" t="s">
        <v>269</v>
      </c>
      <c r="E31" s="163" t="str">
        <f>IFERROR(VLOOKUP(D31,Zucman_2017!$B$9:$O$29,6,FALSE),"")</f>
        <v/>
      </c>
      <c r="F31" s="156"/>
      <c r="G31" s="168"/>
      <c r="H31" s="148"/>
      <c r="I31" s="156"/>
      <c r="J31" s="170">
        <f>VLOOKUP(D31,'AJZ 2017 T.A3'!$B$9:$X$159,11,FALSE)</f>
        <v>50.605118524417122</v>
      </c>
      <c r="K31" s="140">
        <f>VLOOKUP(D31,'AJZ 2017 T.A3'!$B$9:$X$159,18,FALSE)*100</f>
        <v>6.028583941093653</v>
      </c>
      <c r="L31" s="150"/>
      <c r="M31" s="150"/>
      <c r="N31" s="162">
        <f>VLOOKUP(D31,'Vellutini et al. table 3'!$B$17:$R$54,17,FALSE)</f>
        <v>55.45</v>
      </c>
      <c r="O31" s="172">
        <f>N31/VLOOKUP(D31,NGDPD!$B$7:$P$233,8,FALSE)*100</f>
        <v>6.3213503179485304</v>
      </c>
      <c r="P31" s="162">
        <f>VLOOKUP(D31,'TJN 2020'!$B$7:$H$219,3,FALSE)</f>
        <v>372.1</v>
      </c>
      <c r="Q31" s="156">
        <f>VLOOKUP(D31,'TJN 2020'!$B$7:$H$219,4,FALSE)*100</f>
        <v>39.300000000000004</v>
      </c>
      <c r="R31" s="162">
        <f>VLOOKUP(D31,'EC &amp; ECORYS 2021'!$A$11:$S$37,19,FALSE)</f>
        <v>81.3</v>
      </c>
      <c r="S31" s="156">
        <f>VLOOKUP(D31,'EC &amp; ECORYS 2021'!$A$54:$B$80,2,FALSE)</f>
        <v>9</v>
      </c>
      <c r="T31" s="162">
        <f>VLOOKUP(D31,'TJN 2021'!$A$140:$G$188,3,FALSE)</f>
        <v>324.5</v>
      </c>
      <c r="U31" s="156">
        <f>VLOOKUP(D31,'TJN 2021'!$A$140:$G$188,4,FALSE)*100</f>
        <v>35.799999999999997</v>
      </c>
    </row>
    <row r="32" spans="4:21">
      <c r="D32" s="133" t="s">
        <v>258</v>
      </c>
      <c r="E32" s="163">
        <f>IFERROR(VLOOKUP(D32,Zucman_2017!$B$9:$O$29,6,FALSE),"")</f>
        <v>23.30812854442344</v>
      </c>
      <c r="F32" s="156"/>
      <c r="G32" s="162"/>
      <c r="H32" s="148"/>
      <c r="I32" s="156"/>
      <c r="J32" s="170">
        <f>VLOOKUP(D32,'AJZ 2017 T.A3'!$B$9:$X$159,11,FALSE)</f>
        <v>6.4260057057174773</v>
      </c>
      <c r="K32" s="140">
        <f>VLOOKUP(D32,'AJZ 2017 T.A3'!$B$9:$X$159,18,FALSE)*100</f>
        <v>1.497032261232359</v>
      </c>
      <c r="L32" s="150"/>
      <c r="M32" s="150"/>
      <c r="N32" s="162">
        <f>VLOOKUP(D32,'Vellutini et al. table 3'!$B$17:$R$54,17,FALSE)</f>
        <v>33.89</v>
      </c>
      <c r="O32" s="172">
        <f>N32/VLOOKUP(D32,NGDPD!$B$7:$P$233,8,FALSE)*100</f>
        <v>6.5046361607100005</v>
      </c>
      <c r="P32" s="162">
        <f>VLOOKUP(D32,'TJN 2020'!$B$7:$H$219,3,FALSE)</f>
        <v>10.1</v>
      </c>
      <c r="Q32" s="156">
        <f>VLOOKUP(D32,'TJN 2020'!$B$7:$H$219,4,FALSE)*100</f>
        <v>1.7000000000000002</v>
      </c>
      <c r="R32" s="162">
        <f>VLOOKUP(D32,'EC &amp; ECORYS 2021'!$A$11:$S$37,19,FALSE)</f>
        <v>50.7</v>
      </c>
      <c r="S32" s="156">
        <f>VLOOKUP(D32,'EC &amp; ECORYS 2021'!$A$54:$B$80,2,FALSE)</f>
        <v>9</v>
      </c>
      <c r="T32" s="162">
        <f>VLOOKUP(D32,'TJN 2021'!$A$140:$G$188,3,FALSE)</f>
        <v>9.4</v>
      </c>
      <c r="U32" s="156">
        <f>VLOOKUP(D32,'TJN 2021'!$A$140:$G$188,4,FALSE)*100</f>
        <v>1.6</v>
      </c>
    </row>
    <row r="33" spans="4:21">
      <c r="D33" s="133" t="s">
        <v>285</v>
      </c>
      <c r="E33" s="163">
        <f>IFERROR(VLOOKUP(D33,Zucman_2017!$B$9:$O$29,6,FALSE),"")</f>
        <v>93.232514177693758</v>
      </c>
      <c r="F33" s="156"/>
      <c r="G33" s="162"/>
      <c r="H33" s="148"/>
      <c r="I33" s="156"/>
      <c r="J33" s="170">
        <f>VLOOKUP(D33,'AJZ 2017 T.A3'!$B$9:$X$159,11,FALSE)</f>
        <v>50.976718325896421</v>
      </c>
      <c r="K33" s="140">
        <f>VLOOKUP(D33,'AJZ 2017 T.A3'!$B$9:$X$159,18,FALSE)*100</f>
        <v>21.225323407439024</v>
      </c>
      <c r="L33" s="150"/>
      <c r="M33" s="150"/>
      <c r="N33" s="162">
        <f>VLOOKUP(D33,'Vellutini et al. table 3'!$B$17:$R$54,17,FALSE)</f>
        <v>49.08</v>
      </c>
      <c r="O33" s="172">
        <f>N33/VLOOKUP(D33,NGDPD!$B$7:$P$233,8,FALSE)*100</f>
        <v>21.674902953139284</v>
      </c>
      <c r="P33" s="162">
        <f>VLOOKUP(D33,'TJN 2020'!$B$7:$H$219,3,FALSE)</f>
        <v>23</v>
      </c>
      <c r="Q33" s="156">
        <f>VLOOKUP(D33,'TJN 2020'!$B$7:$H$219,4,FALSE)*100</f>
        <v>8.7999999999999989</v>
      </c>
      <c r="R33" s="162">
        <f>VLOOKUP(D33,'EC &amp; ECORYS 2021'!$A$11:$S$37,19,FALSE)</f>
        <v>63.4</v>
      </c>
      <c r="S33" s="156">
        <f>VLOOKUP(D33,'EC &amp; ECORYS 2021'!$A$54:$B$80,2,FALSE)</f>
        <v>26</v>
      </c>
      <c r="T33" s="162">
        <f>VLOOKUP(D33,'TJN 2021'!$A$140:$G$188,3,FALSE)</f>
        <v>22.3</v>
      </c>
      <c r="U33" s="156">
        <f>VLOOKUP(D33,'TJN 2021'!$A$140:$G$188,4,FALSE)*100</f>
        <v>9.3000000000000007</v>
      </c>
    </row>
    <row r="34" spans="4:21">
      <c r="D34" s="133" t="s">
        <v>328</v>
      </c>
      <c r="E34" s="163" t="str">
        <f>IFERROR(VLOOKUP(D34,Zucman_2017!$B$9:$O$29,6,FALSE),"")</f>
        <v/>
      </c>
      <c r="F34" s="156"/>
      <c r="G34" s="162"/>
      <c r="H34" s="148"/>
      <c r="I34" s="156"/>
      <c r="J34" s="170">
        <f>VLOOKUP(D34,'AJZ 2017 T.A3'!$B$9:$X$159,11,FALSE)</f>
        <v>2.3165000974299987</v>
      </c>
      <c r="K34" s="140">
        <f>VLOOKUP(D34,'AJZ 2017 T.A3'!$B$9:$X$159,18,FALSE)*100</f>
        <v>1.3504400484876793</v>
      </c>
      <c r="L34" s="150"/>
      <c r="M34" s="150"/>
      <c r="N34" s="162">
        <f>VLOOKUP(D34,'Vellutini et al. table 3'!$B$17:$R$54,17,FALSE)</f>
        <v>10.89</v>
      </c>
      <c r="O34" s="172">
        <f>N34/VLOOKUP(D34,NGDPD!$B$7:$P$233,8,FALSE)*100</f>
        <v>5.7075471698113205</v>
      </c>
      <c r="P34" s="162">
        <f>VLOOKUP(D34,'TJN 2020'!$B$7:$H$219,3,FALSE)</f>
        <v>2.5</v>
      </c>
      <c r="Q34" s="156">
        <f>VLOOKUP(D34,'TJN 2020'!$B$7:$H$219,4,FALSE)*100</f>
        <v>1</v>
      </c>
      <c r="R34" s="162">
        <f>VLOOKUP(D34,'EC &amp; ECORYS 2021'!$A$11:$S$37,19,FALSE)</f>
        <v>17.899999999999999</v>
      </c>
      <c r="S34" s="156">
        <f>VLOOKUP(D34,'EC &amp; ECORYS 2021'!$A$54:$B$80,2,FALSE)</f>
        <v>7</v>
      </c>
      <c r="T34" s="162">
        <f>VLOOKUP(D34,'TJN 2021'!$A$140:$G$188,3,FALSE)</f>
        <v>2.2999999999999998</v>
      </c>
      <c r="U34" s="156">
        <f>VLOOKUP(D34,'TJN 2021'!$A$140:$G$188,4,FALSE)*100</f>
        <v>0.89999999999999991</v>
      </c>
    </row>
    <row r="35" spans="4:21">
      <c r="D35" s="133" t="s">
        <v>329</v>
      </c>
      <c r="E35" s="163" t="str">
        <f>IFERROR(VLOOKUP(D35,Zucman_2017!$B$9:$O$29,6,FALSE),"")</f>
        <v/>
      </c>
      <c r="F35" s="156"/>
      <c r="G35" s="162"/>
      <c r="H35" s="148"/>
      <c r="I35" s="156"/>
      <c r="J35" s="170">
        <f>VLOOKUP(D35,'AJZ 2017 T.A3'!$B$9:$X$159,11,FALSE)</f>
        <v>2.0982009950447935</v>
      </c>
      <c r="K35" s="140">
        <f>VLOOKUP(D35,'AJZ 2017 T.A3'!$B$9:$X$159,18,FALSE)*100</f>
        <v>2.4311677542387109</v>
      </c>
      <c r="L35" s="150"/>
      <c r="M35" s="150"/>
      <c r="N35" s="162">
        <f>VLOOKUP(D35,'Vellutini et al. table 3'!$B$17:$R$54,17,FALSE)</f>
        <v>4.45</v>
      </c>
      <c r="O35" s="172">
        <f>N35/VLOOKUP(D35,NGDPD!$B$7:$P$233,8,FALSE)*100</f>
        <v>4.5004955601852785</v>
      </c>
      <c r="P35" s="162">
        <f>VLOOKUP(D35,'TJN 2020'!$B$7:$H$219,3,FALSE)</f>
        <v>4.5999999999999996</v>
      </c>
      <c r="Q35" s="156">
        <f>VLOOKUP(D35,'TJN 2020'!$B$7:$H$219,4,FALSE)*100</f>
        <v>4.3</v>
      </c>
      <c r="R35" s="162">
        <f>VLOOKUP(D35,'EC &amp; ECORYS 2021'!$A$11:$S$37,19,FALSE)</f>
        <v>8</v>
      </c>
      <c r="S35" s="156">
        <f>VLOOKUP(D35,'EC &amp; ECORYS 2021'!$A$54:$B$80,2,FALSE)</f>
        <v>8</v>
      </c>
      <c r="T35" s="162">
        <f>VLOOKUP(D35,'TJN 2021'!$A$140:$G$188,3,FALSE)</f>
        <v>3.1</v>
      </c>
      <c r="U35" s="156">
        <f>VLOOKUP(D35,'TJN 2021'!$A$140:$G$188,4,FALSE)*100</f>
        <v>2.9000000000000004</v>
      </c>
    </row>
    <row r="36" spans="4:21">
      <c r="D36" s="133" t="s">
        <v>330</v>
      </c>
      <c r="E36" s="163" t="str">
        <f>IFERROR(VLOOKUP(D36,Zucman_2017!$B$9:$O$29,6,FALSE),"")</f>
        <v/>
      </c>
      <c r="F36" s="156"/>
      <c r="G36" s="162"/>
      <c r="H36" s="148"/>
      <c r="I36" s="156"/>
      <c r="J36" s="170">
        <f>VLOOKUP(D36,'AJZ 2017 T.A3'!$B$9:$X$159,11,FALSE)</f>
        <v>1.3438437673509691</v>
      </c>
      <c r="K36" s="140">
        <f>VLOOKUP(D36,'AJZ 2017 T.A3'!$B$9:$X$159,18,FALSE)*100</f>
        <v>2.7930010929795088</v>
      </c>
      <c r="L36" s="150"/>
      <c r="M36" s="150"/>
      <c r="N36" s="162">
        <f>VLOOKUP(D36,'Vellutini et al. table 3'!$B$17:$R$54,17,FALSE)</f>
        <v>2.4300000000000002</v>
      </c>
      <c r="O36" s="172">
        <f>N36/VLOOKUP(D36,NGDPD!$B$7:$P$233,8,FALSE)*100</f>
        <v>5.019001982815599</v>
      </c>
      <c r="P36" s="162">
        <f>VLOOKUP(D36,'TJN 2020'!$B$7:$H$219,3,FALSE)</f>
        <v>4.7</v>
      </c>
      <c r="Q36" s="156">
        <f>VLOOKUP(D36,'TJN 2020'!$B$7:$H$219,4,FALSE)*100</f>
        <v>8.4</v>
      </c>
      <c r="R36" s="162">
        <f>VLOOKUP(D36,'EC &amp; ECORYS 2021'!$A$11:$S$37,19,FALSE)</f>
        <v>1.9</v>
      </c>
      <c r="S36" s="156">
        <f>VLOOKUP(D36,'EC &amp; ECORYS 2021'!$A$54:$B$80,2,FALSE)</f>
        <v>4</v>
      </c>
      <c r="T36" s="162">
        <f>VLOOKUP(D36,'TJN 2021'!$A$140:$G$188,3,FALSE)</f>
        <v>5.4</v>
      </c>
      <c r="U36" s="156">
        <f>VLOOKUP(D36,'TJN 2021'!$A$140:$G$188,4,FALSE)*100</f>
        <v>10</v>
      </c>
    </row>
    <row r="37" spans="4:21">
      <c r="D37" s="133" t="s">
        <v>277</v>
      </c>
      <c r="E37" s="163">
        <f>IFERROR(VLOOKUP(D37,Zucman_2017!$B$9:$O$29,6,FALSE),"")</f>
        <v>209.77315689981094</v>
      </c>
      <c r="F37" s="156"/>
      <c r="G37" s="168"/>
      <c r="H37" s="148"/>
      <c r="I37" s="156"/>
      <c r="J37" s="170">
        <f>VLOOKUP(D37,'AJZ 2017 T.A3'!$B$9:$X$159,11,FALSE)</f>
        <v>163.79217913613974</v>
      </c>
      <c r="K37" s="140">
        <f>VLOOKUP(D37,'AJZ 2017 T.A3'!$B$9:$X$159,18,FALSE)*100</f>
        <v>11.071964381879779</v>
      </c>
      <c r="L37" s="150"/>
      <c r="M37" s="150"/>
      <c r="N37" s="162">
        <f>VLOOKUP(D37,'Vellutini et al. table 3'!$B$17:$R$54,17,FALSE)</f>
        <v>107.08</v>
      </c>
      <c r="O37" s="172">
        <f>N37/VLOOKUP(D37,NGDPD!$B$7:$P$233,8,FALSE)*100</f>
        <v>7.9016383281113249</v>
      </c>
      <c r="P37" s="162">
        <f>VLOOKUP(D37,'TJN 2020'!$B$7:$H$219,3,FALSE)</f>
        <v>76</v>
      </c>
      <c r="Q37" s="156">
        <f>VLOOKUP(D37,'TJN 2020'!$B$7:$H$219,4,FALSE)*100</f>
        <v>4.7</v>
      </c>
      <c r="R37" s="162">
        <f>VLOOKUP(D37,'EC &amp; ECORYS 2021'!$A$11:$S$37,19,FALSE)</f>
        <v>154.19999999999999</v>
      </c>
      <c r="S37" s="156">
        <f>VLOOKUP(D37,'EC &amp; ECORYS 2021'!$A$54:$B$80,2,FALSE)</f>
        <v>11</v>
      </c>
      <c r="T37" s="162">
        <f>VLOOKUP(D37,'TJN 2021'!$A$140:$G$188,3,FALSE)</f>
        <v>83</v>
      </c>
      <c r="U37" s="156">
        <f>VLOOKUP(D37,'TJN 2021'!$A$140:$G$188,4,FALSE)*100</f>
        <v>6</v>
      </c>
    </row>
    <row r="38" spans="4:21">
      <c r="D38" s="133" t="s">
        <v>268</v>
      </c>
      <c r="E38" s="163">
        <f>IFERROR(VLOOKUP(D38,Zucman_2017!$B$9:$O$29,6,FALSE),"")</f>
        <v>23.30812854442344</v>
      </c>
      <c r="F38" s="156"/>
      <c r="G38" s="162"/>
      <c r="H38" s="148"/>
      <c r="I38" s="156"/>
      <c r="J38" s="170">
        <f>VLOOKUP(D38,'AJZ 2017 T.A3'!$B$9:$X$159,11,FALSE)</f>
        <v>28.449067956462571</v>
      </c>
      <c r="K38" s="140">
        <f>VLOOKUP(D38,'AJZ 2017 T.A3'!$B$9:$X$159,18,FALSE)*100</f>
        <v>5.8319220377755325</v>
      </c>
      <c r="L38" s="150"/>
      <c r="M38" s="150"/>
      <c r="N38" s="162">
        <f>VLOOKUP(D38,'Vellutini et al. table 3'!$B$17:$R$54,17,FALSE)</f>
        <v>16.920000000000002</v>
      </c>
      <c r="O38" s="172">
        <f>N38/VLOOKUP(D38,NGDPD!$B$7:$P$233,8,FALSE)*100</f>
        <v>2.8832292167227296</v>
      </c>
      <c r="P38" s="162">
        <f>VLOOKUP(D38,'TJN 2020'!$B$7:$H$219,3,FALSE)</f>
        <v>54.3</v>
      </c>
      <c r="Q38" s="156">
        <f>VLOOKUP(D38,'TJN 2020'!$B$7:$H$219,4,FALSE)*100</f>
        <v>9.3000000000000007</v>
      </c>
      <c r="R38" s="162">
        <f>VLOOKUP(D38,'EC &amp; ECORYS 2021'!$A$11:$S$37,19,FALSE)</f>
        <v>36.299999999999997</v>
      </c>
      <c r="S38" s="156">
        <f>VLOOKUP(D38,'EC &amp; ECORYS 2021'!$A$54:$B$80,2,FALSE)</f>
        <v>7</v>
      </c>
      <c r="T38" s="162">
        <f>VLOOKUP(D38,'TJN 2021'!$A$140:$G$188,3,FALSE)</f>
        <v>55.6</v>
      </c>
      <c r="U38" s="156">
        <f>VLOOKUP(D38,'TJN 2021'!$A$140:$G$188,4,FALSE)*100</f>
        <v>10.5</v>
      </c>
    </row>
    <row r="39" spans="4:21">
      <c r="D39" s="136" t="s">
        <v>331</v>
      </c>
      <c r="E39" s="164">
        <f>IFERROR(VLOOKUP(D39,Zucman_2017!$B$9:$O$29,6,FALSE),"")</f>
        <v>256.38941398865779</v>
      </c>
      <c r="F39" s="158"/>
      <c r="G39" s="169"/>
      <c r="H39" s="157"/>
      <c r="I39" s="158"/>
      <c r="J39" s="171">
        <f>VLOOKUP(D39,'AJZ 2017 T.A3'!$B$9:$X$159,11,FALSE)</f>
        <v>498.16665227844635</v>
      </c>
      <c r="K39" s="141">
        <f>VLOOKUP(D39,'AJZ 2017 T.A3'!$B$9:$X$159,18,FALSE)*100</f>
        <v>16.263983226016741</v>
      </c>
      <c r="L39" s="151"/>
      <c r="M39" s="151"/>
      <c r="N39" s="169">
        <f>VLOOKUP(D39,'Vellutini et al. table 3'!$B$17:$R$54,17,FALSE)</f>
        <v>230.17</v>
      </c>
      <c r="O39" s="173">
        <f>N39/VLOOKUP(D39,NGDPD!$B$7:$P$233,8,FALSE)*100</f>
        <v>8.264447972791988</v>
      </c>
      <c r="P39" s="169">
        <f>VLOOKUP(D39,'TJN 2020'!$B$7:$H$219,3,FALSE)</f>
        <v>1302.8</v>
      </c>
      <c r="Q39" s="158">
        <f>VLOOKUP(D39,'TJN 2020'!$B$7:$H$219,4,FALSE)*100</f>
        <v>42</v>
      </c>
      <c r="R39" s="169">
        <f>'EC &amp; ECORYS 2021'!$S$39</f>
        <v>359.9</v>
      </c>
      <c r="S39" s="158">
        <f>ROUND(R39/NGDPD!N191*100,0)</f>
        <v>13</v>
      </c>
      <c r="T39" s="169">
        <f>VLOOKUP(D39,'TJN 2021'!$A$140:$G$188,3,FALSE)</f>
        <v>1132.5</v>
      </c>
      <c r="U39" s="158">
        <f>VLOOKUP(D39,'TJN 2021'!$A$140:$G$188,4,FALSE)*100</f>
        <v>40</v>
      </c>
    </row>
  </sheetData>
  <mergeCells count="9">
    <mergeCell ref="T4:U4"/>
    <mergeCell ref="R4:S4"/>
    <mergeCell ref="E4:F4"/>
    <mergeCell ref="E2:Q2"/>
    <mergeCell ref="G4:I4"/>
    <mergeCell ref="J4:K4"/>
    <mergeCell ref="N4:O4"/>
    <mergeCell ref="P4:Q4"/>
    <mergeCell ref="L4:M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D29E-82CD-437D-8C55-1953DC40471C}">
  <dimension ref="D2:S47"/>
  <sheetViews>
    <sheetView workbookViewId="0">
      <selection activeCell="Q38" sqref="Q38"/>
    </sheetView>
  </sheetViews>
  <sheetFormatPr baseColWidth="10" defaultColWidth="10.90625" defaultRowHeight="14.5"/>
  <cols>
    <col min="1" max="1" width="3.36328125" style="130" customWidth="1"/>
    <col min="2" max="2" width="3.08984375" style="130" customWidth="1"/>
    <col min="3" max="3" width="2.90625" style="130" customWidth="1"/>
    <col min="4" max="13" width="10.90625" style="130"/>
    <col min="14" max="14" width="12.54296875" style="130" customWidth="1"/>
    <col min="15" max="15" width="10.90625" style="130"/>
    <col min="16" max="16" width="12.54296875" style="130" customWidth="1"/>
    <col min="17" max="17" width="17.54296875" style="130" customWidth="1"/>
    <col min="18" max="16384" width="10.90625" style="130"/>
  </cols>
  <sheetData>
    <row r="2" spans="4:19" ht="21">
      <c r="D2" s="384" t="s">
        <v>338</v>
      </c>
      <c r="E2" s="384"/>
      <c r="F2" s="384"/>
      <c r="G2" s="384"/>
      <c r="H2" s="384"/>
      <c r="I2" s="384"/>
      <c r="J2" s="384"/>
      <c r="K2" s="384"/>
      <c r="L2" s="384"/>
    </row>
    <row r="3" spans="4:19">
      <c r="E3" s="131"/>
      <c r="F3" s="131"/>
      <c r="G3" s="131"/>
      <c r="H3" s="131"/>
      <c r="I3" s="131"/>
      <c r="J3" s="131"/>
      <c r="K3" s="131"/>
      <c r="L3" s="131"/>
      <c r="M3" s="361"/>
      <c r="O3" s="361"/>
    </row>
    <row r="4" spans="4:19">
      <c r="D4" s="192"/>
      <c r="E4" s="377" t="s">
        <v>337</v>
      </c>
      <c r="F4" s="379"/>
      <c r="G4" s="377" t="s">
        <v>242</v>
      </c>
      <c r="H4" s="379"/>
      <c r="I4" s="377" t="s">
        <v>318</v>
      </c>
      <c r="J4" s="379"/>
      <c r="K4" s="378" t="s">
        <v>312</v>
      </c>
      <c r="L4" s="379"/>
      <c r="M4" s="378" t="s">
        <v>713</v>
      </c>
      <c r="N4" s="379"/>
      <c r="O4" s="378" t="s">
        <v>969</v>
      </c>
      <c r="P4" s="379"/>
      <c r="Q4" s="385" t="s">
        <v>714</v>
      </c>
      <c r="R4" s="132" t="s">
        <v>547</v>
      </c>
      <c r="S4" s="142">
        <v>2016</v>
      </c>
    </row>
    <row r="5" spans="4:19">
      <c r="D5" s="193"/>
      <c r="E5" s="159" t="s">
        <v>313</v>
      </c>
      <c r="F5" s="154" t="s">
        <v>311</v>
      </c>
      <c r="G5" s="195" t="s">
        <v>313</v>
      </c>
      <c r="H5" s="154" t="s">
        <v>311</v>
      </c>
      <c r="I5" s="159" t="s">
        <v>313</v>
      </c>
      <c r="J5" s="198" t="s">
        <v>311</v>
      </c>
      <c r="K5" s="145" t="s">
        <v>313</v>
      </c>
      <c r="L5" s="154" t="s">
        <v>311</v>
      </c>
      <c r="M5" s="145" t="s">
        <v>313</v>
      </c>
      <c r="N5" s="154" t="s">
        <v>311</v>
      </c>
      <c r="O5" s="145" t="s">
        <v>313</v>
      </c>
      <c r="P5" s="154" t="s">
        <v>311</v>
      </c>
      <c r="Q5" s="386"/>
      <c r="R5" s="136" t="s">
        <v>620</v>
      </c>
      <c r="S5" s="137">
        <v>1.1100000000000001</v>
      </c>
    </row>
    <row r="6" spans="4:19">
      <c r="D6" s="193"/>
      <c r="E6" s="160">
        <v>2016</v>
      </c>
      <c r="F6" s="155">
        <v>2016</v>
      </c>
      <c r="G6" s="143">
        <v>2013</v>
      </c>
      <c r="H6" s="155">
        <v>2013</v>
      </c>
      <c r="I6" s="160">
        <v>2016</v>
      </c>
      <c r="J6" s="144">
        <v>2016</v>
      </c>
      <c r="K6" s="145">
        <v>2018</v>
      </c>
      <c r="L6" s="155">
        <v>2018</v>
      </c>
      <c r="M6" s="145">
        <v>2018</v>
      </c>
      <c r="N6" s="155">
        <v>2018</v>
      </c>
      <c r="O6" s="145">
        <v>2019</v>
      </c>
      <c r="P6" s="155">
        <v>2019</v>
      </c>
      <c r="Q6" s="386"/>
    </row>
    <row r="7" spans="4:19">
      <c r="D7" s="133" t="s">
        <v>362</v>
      </c>
      <c r="E7" s="170">
        <f>Zucman_2017!N29</f>
        <v>170.29174077488793</v>
      </c>
      <c r="F7" s="172">
        <f>E7/NGDPD!L233*100</f>
        <v>0.22360062814325671</v>
      </c>
      <c r="G7" s="196">
        <f>G8+G9</f>
        <v>37.6</v>
      </c>
      <c r="H7" s="197">
        <f>G7/'OECD 2013'!B39*100</f>
        <v>4.8777872354093935E-2</v>
      </c>
      <c r="I7" s="170"/>
      <c r="J7" s="140"/>
      <c r="K7" s="150">
        <f>SUM('TJN 2020'!F7:F219)/1000</f>
        <v>182.8637999999998</v>
      </c>
      <c r="L7" s="172"/>
      <c r="M7" s="150"/>
      <c r="N7" s="172"/>
      <c r="O7" s="150">
        <f>SUM('TJN 2021'!E7,'TJN 2021'!E62,'TJN 2021'!E113,'TJN 2021'!E139,'TJN 2021'!E189,'TJN 2021'!E209,'TJN 2021'!E213)/1000</f>
        <v>170.05670000000001</v>
      </c>
      <c r="P7" s="172"/>
    </row>
    <row r="8" spans="4:19">
      <c r="D8" s="133" t="s">
        <v>231</v>
      </c>
      <c r="E8" s="170" t="str">
        <f>IFERROR(VLOOKUP(D8,Zucman_2017!$B$9:$N$29,13,FALSE),"")</f>
        <v/>
      </c>
      <c r="F8" s="194"/>
      <c r="G8" s="196">
        <f>'Pellegrini et al. Table 4.5'!E17</f>
        <v>35</v>
      </c>
      <c r="H8" s="197">
        <f>G8/'OECD 2013'!B37*100</f>
        <v>7.1193969862616183E-2</v>
      </c>
      <c r="I8" s="170"/>
      <c r="J8" s="140"/>
      <c r="K8" s="150"/>
      <c r="L8" s="172"/>
      <c r="M8" s="150"/>
      <c r="N8" s="172"/>
      <c r="O8" s="150"/>
      <c r="P8" s="172"/>
    </row>
    <row r="9" spans="4:19">
      <c r="D9" s="133" t="s">
        <v>232</v>
      </c>
      <c r="E9" s="170" t="str">
        <f>IFERROR(VLOOKUP(D9,Zucman_2017!$B$9:$N$29,13,FALSE),"")</f>
        <v/>
      </c>
      <c r="F9" s="194"/>
      <c r="G9" s="133">
        <f>'Pellegrini et al. Table 4.5'!E29</f>
        <v>2.6</v>
      </c>
      <c r="H9" s="197">
        <f>G9/'OECD 2013'!B38*100</f>
        <v>9.3114317952304425E-3</v>
      </c>
      <c r="I9" s="170"/>
      <c r="J9" s="140"/>
      <c r="K9" s="150"/>
      <c r="L9" s="172"/>
      <c r="M9" s="150"/>
      <c r="N9" s="172"/>
      <c r="O9" s="150"/>
      <c r="P9" s="172"/>
    </row>
    <row r="10" spans="4:19">
      <c r="D10" s="133" t="s">
        <v>710</v>
      </c>
      <c r="E10" s="170" t="str">
        <f>IFERROR(VLOOKUP(D10,Zucman_2017!$B$9:$N$29,13,FALSE),"")</f>
        <v/>
      </c>
      <c r="F10" s="156"/>
      <c r="G10" s="133"/>
      <c r="H10" s="156"/>
      <c r="I10" s="170">
        <f>SUM('Vellutini Appendix 5'!C9:C35)*S5</f>
        <v>18.980999999999998</v>
      </c>
      <c r="J10" s="140"/>
      <c r="K10" s="150">
        <f>SUM(K20:K46)</f>
        <v>66.686099999999982</v>
      </c>
      <c r="L10" s="172"/>
      <c r="M10" s="150">
        <f>SUM(M20:M46)</f>
        <v>124.17</v>
      </c>
      <c r="N10" s="172">
        <f>'EC &amp; ECORYS 2021'!$G$114*100</f>
        <v>0.66</v>
      </c>
      <c r="O10" s="150">
        <f>SUM(O20:O46)</f>
        <v>65.806200000000018</v>
      </c>
      <c r="P10" s="172"/>
    </row>
    <row r="11" spans="4:19">
      <c r="D11" s="133" t="s">
        <v>249</v>
      </c>
      <c r="E11" s="170">
        <f>IFERROR(VLOOKUP(D11,Zucman_2017!$B$9:$N$29,13,FALSE),"")</f>
        <v>59.960200410293858</v>
      </c>
      <c r="F11" s="156"/>
      <c r="G11" s="133"/>
      <c r="H11" s="156"/>
      <c r="I11" s="170"/>
      <c r="J11" s="140"/>
      <c r="K11" s="150"/>
      <c r="L11" s="172"/>
      <c r="M11" s="150"/>
      <c r="N11" s="172"/>
      <c r="O11" s="150"/>
      <c r="P11" s="172"/>
    </row>
    <row r="12" spans="4:19">
      <c r="D12" s="133" t="s">
        <v>255</v>
      </c>
      <c r="E12" s="170">
        <f>IFERROR(VLOOKUP(D12,Zucman_2017!$B$9:$N$29,13,FALSE),"")</f>
        <v>0</v>
      </c>
      <c r="F12" s="156"/>
      <c r="G12" s="133"/>
      <c r="H12" s="156"/>
      <c r="I12" s="170"/>
      <c r="J12" s="140"/>
      <c r="K12" s="150"/>
      <c r="L12" s="172"/>
      <c r="M12" s="150"/>
      <c r="N12" s="172"/>
      <c r="O12" s="150"/>
      <c r="P12" s="172"/>
    </row>
    <row r="13" spans="4:19">
      <c r="D13" s="133" t="s">
        <v>250</v>
      </c>
      <c r="E13" s="170">
        <f>IFERROR(VLOOKUP(D13,Zucman_2017!$B$9:$N$29,13,FALSE),"")</f>
        <v>28.155577499999996</v>
      </c>
      <c r="F13" s="156"/>
      <c r="G13" s="133"/>
      <c r="H13" s="156"/>
      <c r="I13" s="170"/>
      <c r="J13" s="140"/>
      <c r="K13" s="150"/>
      <c r="L13" s="172"/>
      <c r="M13" s="150"/>
      <c r="N13" s="172"/>
      <c r="O13" s="150"/>
      <c r="P13" s="172"/>
    </row>
    <row r="14" spans="4:19">
      <c r="D14" s="133" t="s">
        <v>251</v>
      </c>
      <c r="E14" s="170">
        <f>IFERROR(VLOOKUP(D14,Zucman_2017!$B$9:$N$29,13,FALSE),"")</f>
        <v>21.3856875</v>
      </c>
      <c r="F14" s="156"/>
      <c r="G14" s="133"/>
      <c r="H14" s="156"/>
      <c r="I14" s="170"/>
      <c r="J14" s="140"/>
      <c r="K14" s="150"/>
      <c r="L14" s="172"/>
      <c r="M14" s="150"/>
      <c r="N14" s="172"/>
      <c r="O14" s="150"/>
      <c r="P14" s="172"/>
    </row>
    <row r="15" spans="4:19">
      <c r="D15" s="133" t="s">
        <v>252</v>
      </c>
      <c r="E15" s="170">
        <f>IFERROR(VLOOKUP(D15,Zucman_2017!$B$9:$N$29,13,FALSE),"")</f>
        <v>18.596250000000001</v>
      </c>
      <c r="F15" s="156"/>
      <c r="G15" s="133"/>
      <c r="H15" s="156"/>
      <c r="I15" s="170"/>
      <c r="J15" s="140"/>
      <c r="K15" s="150"/>
      <c r="L15" s="172"/>
      <c r="M15" s="150"/>
      <c r="N15" s="172"/>
      <c r="O15" s="150"/>
      <c r="P15" s="172"/>
    </row>
    <row r="16" spans="4:19">
      <c r="D16" s="133" t="s">
        <v>359</v>
      </c>
      <c r="E16" s="170">
        <f>IFERROR(VLOOKUP(D16,Zucman_2017!$B$9:$N$29,13,FALSE),"")</f>
        <v>31.949532000000005</v>
      </c>
      <c r="F16" s="156"/>
      <c r="G16" s="133"/>
      <c r="H16" s="156"/>
      <c r="I16" s="170"/>
      <c r="J16" s="140"/>
      <c r="K16" s="150"/>
      <c r="L16" s="172"/>
      <c r="M16" s="150"/>
      <c r="N16" s="172"/>
      <c r="O16" s="150"/>
      <c r="P16" s="172"/>
    </row>
    <row r="17" spans="4:16">
      <c r="D17" s="133" t="s">
        <v>253</v>
      </c>
      <c r="E17" s="170">
        <f>IFERROR(VLOOKUP(D17,Zucman_2017!$B$9:$N$29,13,FALSE),"")</f>
        <v>6.2329293321750017</v>
      </c>
      <c r="F17" s="156"/>
      <c r="G17" s="133"/>
      <c r="H17" s="156"/>
      <c r="I17" s="170"/>
      <c r="J17" s="140"/>
      <c r="K17" s="150"/>
      <c r="L17" s="172"/>
      <c r="M17" s="150"/>
      <c r="N17" s="172"/>
      <c r="O17" s="150"/>
      <c r="P17" s="172"/>
    </row>
    <row r="18" spans="4:16">
      <c r="D18" s="133" t="s">
        <v>254</v>
      </c>
      <c r="E18" s="170">
        <f>IFERROR(VLOOKUP(D18,Zucman_2017!$B$9:$N$29,13,FALSE),"")</f>
        <v>4.0115640324190673</v>
      </c>
      <c r="F18" s="156"/>
      <c r="G18" s="133"/>
      <c r="H18" s="156"/>
      <c r="I18" s="170"/>
      <c r="J18" s="140"/>
      <c r="K18" s="150"/>
      <c r="L18" s="172"/>
      <c r="M18" s="150"/>
      <c r="N18" s="172"/>
      <c r="O18" s="150"/>
      <c r="P18" s="172"/>
    </row>
    <row r="19" spans="4:16">
      <c r="D19" s="133"/>
      <c r="E19" s="170" t="str">
        <f>IFERROR(VLOOKUP(D19,Zucman_2017!$B$9:$N$29,13,FALSE),"")</f>
        <v/>
      </c>
      <c r="F19" s="156"/>
      <c r="G19" s="133"/>
      <c r="H19" s="156"/>
      <c r="I19" s="170"/>
      <c r="J19" s="140"/>
      <c r="K19" s="150"/>
      <c r="L19" s="172"/>
      <c r="M19" s="150"/>
      <c r="N19" s="172"/>
      <c r="O19" s="150"/>
      <c r="P19" s="172"/>
    </row>
    <row r="20" spans="4:16">
      <c r="D20" s="133" t="s">
        <v>273</v>
      </c>
      <c r="E20" s="170" t="str">
        <f>IFERROR(VLOOKUP(D20,Zucman_2017!$B$9:$N$29,13,FALSE),"")</f>
        <v/>
      </c>
      <c r="F20" s="161" t="str">
        <f>IFERROR(E20/VLOOKUP(D20,NGDPD!$B$7:$N$201,11,FALSE)*100,"")</f>
        <v/>
      </c>
      <c r="G20" s="133"/>
      <c r="H20" s="156"/>
      <c r="I20" s="170">
        <f>VLOOKUP(D20,'Vellutini Appendix 5'!$B$9:$C$36,2,FALSE)*$S$5</f>
        <v>0.4551</v>
      </c>
      <c r="J20" s="140">
        <f>I20/VLOOKUP(D20,NGDPD!$B$7:$N$201,11,FALSE)*100</f>
        <v>0.11500323454493996</v>
      </c>
      <c r="K20" s="150">
        <f>VLOOKUP(D20,'TJN 2020'!$B$7:$H$219,5,FALSE)/1000</f>
        <v>0.65370000000000006</v>
      </c>
      <c r="L20" s="172">
        <f>K20/VLOOKUP(D20,NGDPD!$B$7:$N$201,11,FALSE)*100</f>
        <v>0.1651892208789876</v>
      </c>
      <c r="M20" s="170">
        <f>VLOOKUP(D20,'EC &amp; ECORYS 2021'!$A$87:$G$114,5,FALSE)</f>
        <v>4.59</v>
      </c>
      <c r="N20" s="140">
        <f>VLOOKUP(D20,'EC &amp; ECORYS 2021'!$A$87:$G$114,7,FALSE)*100</f>
        <v>1.01</v>
      </c>
      <c r="O20" s="170">
        <f>VLOOKUP(D20,'TJN 2021'!$A$139:$G$188,5,FALSE)/1000</f>
        <v>0.54370000000000007</v>
      </c>
      <c r="P20" s="140">
        <f>O20/VLOOKUP(D20,NGDPD!$B$7:$P$233,14,FALSE)*100</f>
        <v>0.12214546475709072</v>
      </c>
    </row>
    <row r="21" spans="4:16">
      <c r="D21" s="133" t="s">
        <v>283</v>
      </c>
      <c r="E21" s="170">
        <f>IFERROR(VLOOKUP(D21,Zucman_2017!$B$9:$N$29,13,FALSE),"")</f>
        <v>2.78473865784499</v>
      </c>
      <c r="F21" s="161">
        <f>IFERROR(E21/VLOOKUP(D21,NGDPD!$B$7:$N$201,11,FALSE)*100,"")</f>
        <v>0.58511394673702488</v>
      </c>
      <c r="G21" s="133"/>
      <c r="H21" s="156"/>
      <c r="I21" s="170">
        <f>VLOOKUP(D21,'Vellutini Appendix 5'!$B$9:$C$36,2,FALSE)*$S$5</f>
        <v>0.37740000000000001</v>
      </c>
      <c r="J21" s="140">
        <f>I21/VLOOKUP(D21,NGDPD!$B$7:$N$201,11,FALSE)*100</f>
        <v>7.9297209049210921E-2</v>
      </c>
      <c r="K21" s="150">
        <f>VLOOKUP(D21,'TJN 2020'!$B$7:$H$219,5,FALSE)/1000</f>
        <v>2.7126000000000001</v>
      </c>
      <c r="L21" s="172">
        <f>K21/VLOOKUP(D21,NGDPD!$B$7:$N$201,11,FALSE)*100</f>
        <v>0.56995656933463046</v>
      </c>
      <c r="M21" s="170">
        <f>VLOOKUP(D21,'EC &amp; ECORYS 2021'!$A$87:$G$114,5,FALSE)</f>
        <v>5.16</v>
      </c>
      <c r="N21" s="140">
        <f>VLOOKUP(D21,'EC &amp; ECORYS 2021'!$A$87:$G$114,7,FALSE)*100</f>
        <v>0.95</v>
      </c>
      <c r="O21" s="170">
        <f>VLOOKUP(D21,'TJN 2021'!$A$139:$G$188,5,FALSE)/1000</f>
        <v>2.8263000000000003</v>
      </c>
      <c r="P21" s="140">
        <f>O21/VLOOKUP(D21,NGDPD!$B$7:$P$233,14,FALSE)*100</f>
        <v>0.53010651646700691</v>
      </c>
    </row>
    <row r="22" spans="4:16">
      <c r="D22" s="133" t="s">
        <v>320</v>
      </c>
      <c r="E22" s="170" t="str">
        <f>IFERROR(VLOOKUP(D22,Zucman_2017!$B$9:$N$29,13,FALSE),"")</f>
        <v/>
      </c>
      <c r="F22" s="161" t="str">
        <f>IFERROR(E22/VLOOKUP(D22,NGDPD!$B$7:$N$201,11,FALSE)*100,"")</f>
        <v/>
      </c>
      <c r="G22" s="133"/>
      <c r="H22" s="156"/>
      <c r="I22" s="170">
        <f>VLOOKUP(D22,'Vellutini Appendix 5'!$B$9:$C$36,2,FALSE)*$S$5</f>
        <v>4.4400000000000002E-2</v>
      </c>
      <c r="J22" s="140">
        <f>I22/VLOOKUP(D22,NGDPD!$B$7:$N$201,11,FALSE)*100</f>
        <v>8.2524813203970121E-2</v>
      </c>
      <c r="K22" s="150">
        <f>VLOOKUP(D22,'TJN 2020'!$B$7:$H$219,5,FALSE)/1000</f>
        <v>1.6199999999999999E-2</v>
      </c>
      <c r="L22" s="172">
        <f>K22/VLOOKUP(D22,NGDPD!$B$7:$N$201,11,FALSE)*100</f>
        <v>3.011040481766477E-2</v>
      </c>
      <c r="M22" s="170">
        <f>VLOOKUP(D22,'EC &amp; ECORYS 2021'!$A$87:$G$114,5,FALSE)</f>
        <v>0.28000000000000003</v>
      </c>
      <c r="N22" s="140">
        <f>VLOOKUP(D22,'EC &amp; ECORYS 2021'!$A$87:$G$114,7,FALSE)*100</f>
        <v>0.43</v>
      </c>
      <c r="O22" s="170">
        <f>VLOOKUP(D22,'TJN 2021'!$A$139:$G$188,5,FALSE)/1000</f>
        <v>1.5800000000000002E-2</v>
      </c>
      <c r="P22" s="140">
        <f>O22/VLOOKUP(D22,NGDPD!$B$7:$P$233,14,FALSE)*100</f>
        <v>2.3044499219695754E-2</v>
      </c>
    </row>
    <row r="23" spans="4:16">
      <c r="D23" s="133" t="s">
        <v>321</v>
      </c>
      <c r="E23" s="170" t="str">
        <f>IFERROR(VLOOKUP(D23,Zucman_2017!$B$9:$N$29,13,FALSE),"")</f>
        <v/>
      </c>
      <c r="F23" s="161" t="str">
        <f>IFERROR(E23/VLOOKUP(D23,NGDPD!$B$7:$N$201,11,FALSE)*100,"")</f>
        <v/>
      </c>
      <c r="G23" s="133"/>
      <c r="H23" s="156"/>
      <c r="I23" s="170">
        <f>VLOOKUP(D23,'Vellutini Appendix 5'!$B$9:$C$36,2,FALSE)*$S$5</f>
        <v>2.2200000000000001E-2</v>
      </c>
      <c r="J23" s="140">
        <f>I23/VLOOKUP(D23,NGDPD!$B$7:$N$201,11,FALSE)*100</f>
        <v>4.3022422046084377E-2</v>
      </c>
      <c r="K23" s="150">
        <f>VLOOKUP(D23,'TJN 2020'!$B$7:$H$219,5,FALSE)/1000</f>
        <v>1.9399999999999997E-2</v>
      </c>
      <c r="L23" s="172">
        <f>K23/VLOOKUP(D23,NGDPD!$B$7:$N$201,11,FALSE)*100</f>
        <v>3.7596170616848508E-2</v>
      </c>
      <c r="M23" s="170">
        <f>VLOOKUP(D23,'EC &amp; ECORYS 2021'!$A$87:$G$114,5,FALSE)</f>
        <v>0.33</v>
      </c>
      <c r="N23" s="140">
        <f>VLOOKUP(D23,'EC &amp; ECORYS 2021'!$A$87:$G$114,7,FALSE)*100</f>
        <v>0.54</v>
      </c>
      <c r="O23" s="170">
        <f>VLOOKUP(D23,'TJN 2021'!$A$139:$G$188,5,FALSE)/1000</f>
        <v>0.02</v>
      </c>
      <c r="P23" s="140">
        <f>O23/VLOOKUP(D23,NGDPD!$B$7:$P$233,14,FALSE)*100</f>
        <v>3.2916934116756363E-2</v>
      </c>
    </row>
    <row r="24" spans="4:16">
      <c r="D24" s="133" t="s">
        <v>322</v>
      </c>
      <c r="E24" s="170" t="str">
        <f>IFERROR(VLOOKUP(D24,Zucman_2017!$B$9:$N$29,13,FALSE),"")</f>
        <v/>
      </c>
      <c r="F24" s="161" t="str">
        <f>IFERROR(E24/VLOOKUP(D24,NGDPD!$B$7:$N$201,11,FALSE)*100,"")</f>
        <v/>
      </c>
      <c r="G24" s="133"/>
      <c r="H24" s="156"/>
      <c r="I24" s="170">
        <f>VLOOKUP(D24,'Vellutini Appendix 5'!$B$9:$C$36,2,FALSE)*$S$5</f>
        <v>6.6600000000000006E-2</v>
      </c>
      <c r="J24" s="140">
        <f>I24/VLOOKUP(D24,NGDPD!$B$7:$N$201,11,FALSE)*100</f>
        <v>0.31794529049505899</v>
      </c>
      <c r="K24" s="150">
        <f>VLOOKUP(D24,'TJN 2020'!$B$7:$H$219,5,FALSE)/1000</f>
        <v>1.0654000000000001</v>
      </c>
      <c r="L24" s="172">
        <f>K24/VLOOKUP(D24,NGDPD!$B$7:$N$201,11,FALSE)*100</f>
        <v>5.0861698572587963</v>
      </c>
      <c r="M24" s="170">
        <f>VLOOKUP(D24,'EC &amp; ECORYS 2021'!$A$87:$G$114,5,FALSE)</f>
        <v>0.65</v>
      </c>
      <c r="N24" s="140">
        <f>VLOOKUP(D24,'EC &amp; ECORYS 2021'!$A$87:$G$114,7,FALSE)*100</f>
        <v>2.58</v>
      </c>
      <c r="O24" s="170">
        <f>VLOOKUP(D24,'TJN 2021'!$A$139:$G$188,5,FALSE)/1000</f>
        <v>1.1202000000000001</v>
      </c>
      <c r="P24" s="140">
        <f>O24/VLOOKUP(D24,NGDPD!$B$7:$P$233,14,FALSE)*100</f>
        <v>4.4892397707690463</v>
      </c>
    </row>
    <row r="25" spans="4:16">
      <c r="D25" s="133" t="s">
        <v>314</v>
      </c>
      <c r="E25" s="170" t="str">
        <f>IFERROR(VLOOKUP(D25,Zucman_2017!$B$9:$N$29,13,FALSE),"")</f>
        <v/>
      </c>
      <c r="F25" s="161" t="str">
        <f>IFERROR(E25/VLOOKUP(D25,NGDPD!$B$7:$N$201,11,FALSE)*100,"")</f>
        <v/>
      </c>
      <c r="G25" s="133"/>
      <c r="H25" s="156"/>
      <c r="I25" s="170">
        <f>VLOOKUP(D25,'Vellutini Appendix 5'!$B$9:$C$36,2,FALSE)*$S$5</f>
        <v>0.14430000000000001</v>
      </c>
      <c r="J25" s="140">
        <f>I25/VLOOKUP(D25,NGDPD!$B$7:$N$201,11,FALSE)*100</f>
        <v>7.3520420640743475E-2</v>
      </c>
      <c r="K25" s="150">
        <f>VLOOKUP(D25,'TJN 2020'!$B$7:$H$219,5,FALSE)/1000</f>
        <v>7.5799999999999992E-2</v>
      </c>
      <c r="L25" s="172">
        <f>K25/VLOOKUP(D25,NGDPD!$B$7:$N$201,11,FALSE)*100</f>
        <v>3.8619874459933153E-2</v>
      </c>
      <c r="M25" s="170">
        <f>VLOOKUP(D25,'EC &amp; ECORYS 2021'!$A$87:$G$114,5,FALSE)</f>
        <v>0.92</v>
      </c>
      <c r="N25" s="140">
        <f>VLOOKUP(D25,'EC &amp; ECORYS 2021'!$A$87:$G$114,7,FALSE)*100</f>
        <v>0.37</v>
      </c>
      <c r="O25" s="170">
        <f>VLOOKUP(D25,'TJN 2021'!$A$139:$G$188,5,FALSE)/1000</f>
        <v>0.1016</v>
      </c>
      <c r="P25" s="140">
        <f>O25/VLOOKUP(D25,NGDPD!$B$7:$P$233,14,FALSE)*100</f>
        <v>4.052878900297583E-2</v>
      </c>
    </row>
    <row r="26" spans="4:16">
      <c r="D26" s="133" t="s">
        <v>260</v>
      </c>
      <c r="E26" s="170" t="str">
        <f>IFERROR(VLOOKUP(D26,Zucman_2017!$B$9:$N$29,13,FALSE),"")</f>
        <v/>
      </c>
      <c r="F26" s="161" t="str">
        <f>IFERROR(E26/VLOOKUP(D26,NGDPD!$B$7:$N$201,11,FALSE)*100,"")</f>
        <v/>
      </c>
      <c r="G26" s="133"/>
      <c r="H26" s="156"/>
      <c r="I26" s="170">
        <f>VLOOKUP(D26,'Vellutini Appendix 5'!$B$9:$C$36,2,FALSE)*$S$5</f>
        <v>0.13320000000000001</v>
      </c>
      <c r="J26" s="140">
        <f>I26/VLOOKUP(D26,NGDPD!$B$7:$N$201,11,FALSE)*100</f>
        <v>4.2540144866439283E-2</v>
      </c>
      <c r="K26" s="150">
        <f>VLOOKUP(D26,'TJN 2020'!$B$7:$H$219,5,FALSE)/1000</f>
        <v>1.1257999999999999</v>
      </c>
      <c r="L26" s="172">
        <f>K26/VLOOKUP(D26,NGDPD!$B$7:$N$201,11,FALSE)*100</f>
        <v>0.35954726044022023</v>
      </c>
      <c r="M26" s="170">
        <f>VLOOKUP(D26,'EC &amp; ECORYS 2021'!$A$87:$G$114,5,FALSE)</f>
        <v>2.25</v>
      </c>
      <c r="N26" s="140">
        <f>VLOOKUP(D26,'EC &amp; ECORYS 2021'!$A$87:$G$114,7,FALSE)*100</f>
        <v>0.63</v>
      </c>
      <c r="O26" s="170">
        <f>VLOOKUP(D26,'TJN 2021'!$A$139:$G$188,5,FALSE)/1000</f>
        <v>1.2870999999999999</v>
      </c>
      <c r="P26" s="140">
        <f>O26/VLOOKUP(D26,NGDPD!$B$7:$P$233,14,FALSE)*100</f>
        <v>0.36763361743938944</v>
      </c>
    </row>
    <row r="27" spans="4:16">
      <c r="D27" s="133" t="s">
        <v>323</v>
      </c>
      <c r="E27" s="170" t="str">
        <f>IFERROR(VLOOKUP(D27,Zucman_2017!$B$9:$N$29,13,FALSE),"")</f>
        <v/>
      </c>
      <c r="F27" s="161" t="str">
        <f>IFERROR(E27/VLOOKUP(D27,NGDPD!$B$7:$N$201,11,FALSE)*100,"")</f>
        <v/>
      </c>
      <c r="G27" s="133"/>
      <c r="H27" s="156"/>
      <c r="I27" s="170">
        <f>VLOOKUP(D27,'Vellutini Appendix 5'!$B$9:$C$36,2,FALSE)*$S$5</f>
        <v>2.2200000000000001E-2</v>
      </c>
      <c r="J27" s="140">
        <f>I27/VLOOKUP(D27,NGDPD!$B$7:$N$201,11,FALSE)*100</f>
        <v>9.1474720837282142E-2</v>
      </c>
      <c r="K27" s="150">
        <f>VLOOKUP(D27,'TJN 2020'!$B$7:$H$219,5,FALSE)/1000</f>
        <v>1.47E-2</v>
      </c>
      <c r="L27" s="172">
        <f>K27/VLOOKUP(D27,NGDPD!$B$7:$N$201,11,FALSE)*100</f>
        <v>6.0571098932794928E-2</v>
      </c>
      <c r="M27" s="170">
        <f>VLOOKUP(D27,'EC &amp; ECORYS 2021'!$A$87:$G$114,5,FALSE)</f>
        <v>0.12</v>
      </c>
      <c r="N27" s="140">
        <f>VLOOKUP(D27,'EC &amp; ECORYS 2021'!$A$87:$G$114,7,FALSE)*100</f>
        <v>0.38999999999999996</v>
      </c>
      <c r="O27" s="170">
        <f>VLOOKUP(D27,'TJN 2021'!$A$139:$G$188,5,FALSE)/1000</f>
        <v>1.5800000000000002E-2</v>
      </c>
      <c r="P27" s="140">
        <f>O27/VLOOKUP(D27,NGDPD!$B$7:$P$233,14,FALSE)*100</f>
        <v>5.019857029388404E-2</v>
      </c>
    </row>
    <row r="28" spans="4:16">
      <c r="D28" s="133" t="s">
        <v>261</v>
      </c>
      <c r="E28" s="170" t="str">
        <f>IFERROR(VLOOKUP(D28,Zucman_2017!$B$9:$N$29,13,FALSE),"")</f>
        <v/>
      </c>
      <c r="F28" s="161" t="str">
        <f>IFERROR(E28/VLOOKUP(D28,NGDPD!$B$7:$N$201,11,FALSE)*100,"")</f>
        <v/>
      </c>
      <c r="G28" s="133"/>
      <c r="H28" s="156"/>
      <c r="I28" s="170">
        <f>VLOOKUP(D28,'Vellutini Appendix 5'!$B$9:$C$36,2,FALSE)*$S$5</f>
        <v>9.9900000000000003E-2</v>
      </c>
      <c r="J28" s="140">
        <f>I28/VLOOKUP(D28,NGDPD!$B$7:$N$201,11,FALSE)*100</f>
        <v>4.1503084688726863E-2</v>
      </c>
      <c r="K28" s="150">
        <f>VLOOKUP(D28,'TJN 2020'!$B$7:$H$219,5,FALSE)/1000</f>
        <v>0.59499999999999997</v>
      </c>
      <c r="L28" s="172">
        <f>K28/VLOOKUP(D28,NGDPD!$B$7:$N$201,11,FALSE)*100</f>
        <v>0.24719054444236718</v>
      </c>
      <c r="M28" s="170">
        <f>VLOOKUP(D28,'EC &amp; ECORYS 2021'!$A$87:$G$114,5,FALSE)</f>
        <v>0.66</v>
      </c>
      <c r="N28" s="140">
        <f>VLOOKUP(D28,'EC &amp; ECORYS 2021'!$A$87:$G$114,7,FALSE)*100</f>
        <v>0.24</v>
      </c>
      <c r="O28" s="170">
        <f>VLOOKUP(D28,'TJN 2021'!$A$139:$G$188,5,FALSE)/1000</f>
        <v>0.5716</v>
      </c>
      <c r="P28" s="140">
        <f>O28/VLOOKUP(D28,NGDPD!$B$7:$P$233,14,FALSE)*100</f>
        <v>0.21249386607979301</v>
      </c>
    </row>
    <row r="29" spans="4:16">
      <c r="D29" s="133" t="s">
        <v>281</v>
      </c>
      <c r="E29" s="170">
        <f>IFERROR(VLOOKUP(D29,Zucman_2017!$B$9:$N$29,13,FALSE),"")</f>
        <v>18.96524149338374</v>
      </c>
      <c r="F29" s="161">
        <f>IFERROR(E29/VLOOKUP(D29,NGDPD!$B$7:$N$201,11,FALSE)*100,"")</f>
        <v>0.76711481511347568</v>
      </c>
      <c r="G29" s="133"/>
      <c r="H29" s="156"/>
      <c r="I29" s="170">
        <f>VLOOKUP(D29,'Vellutini Appendix 5'!$B$9:$C$36,2,FALSE)*$S$5</f>
        <v>6.8931000000000004</v>
      </c>
      <c r="J29" s="140">
        <f>I29/VLOOKUP(D29,NGDPD!$B$7:$N$201,11,FALSE)*100</f>
        <v>0.27881528078107598</v>
      </c>
      <c r="K29" s="150">
        <f>VLOOKUP(D29,'TJN 2020'!$B$7:$H$219,5,FALSE)/1000</f>
        <v>5.8841999999999999</v>
      </c>
      <c r="L29" s="172">
        <f>K29/VLOOKUP(D29,NGDPD!$B$7:$N$201,11,FALSE)*100</f>
        <v>0.23800682931801467</v>
      </c>
      <c r="M29" s="170">
        <f>VLOOKUP(D29,'EC &amp; ECORYS 2021'!$A$87:$G$114,5,FALSE)</f>
        <v>29.75</v>
      </c>
      <c r="N29" s="140">
        <f>VLOOKUP(D29,'EC &amp; ECORYS 2021'!$A$87:$G$114,7,FALSE)*100</f>
        <v>1.0699999999999998</v>
      </c>
      <c r="O29" s="170">
        <f>VLOOKUP(D29,'TJN 2021'!$A$139:$G$188,5,FALSE)/1000</f>
        <v>7.3431999999999995</v>
      </c>
      <c r="P29" s="140">
        <f>O29/VLOOKUP(D29,NGDPD!$B$7:$P$233,14,FALSE)*100</f>
        <v>0.27024838768086601</v>
      </c>
    </row>
    <row r="30" spans="4:16">
      <c r="D30" s="133" t="s">
        <v>282</v>
      </c>
      <c r="E30" s="170">
        <f>IFERROR(VLOOKUP(D30,Zucman_2017!$B$9:$N$29,13,FALSE),"")</f>
        <v>9.6034151228733453</v>
      </c>
      <c r="F30" s="161">
        <f>IFERROR(E30/VLOOKUP(D30,NGDPD!$B$7:$N$201,11,FALSE)*100,"")</f>
        <v>0.27684355837918878</v>
      </c>
      <c r="G30" s="133"/>
      <c r="H30" s="156"/>
      <c r="I30" s="170">
        <f>VLOOKUP(D30,'Vellutini Appendix 5'!$B$9:$C$36,2,FALSE)*$S$5</f>
        <v>3.5741999999999998</v>
      </c>
      <c r="J30" s="140">
        <f>I30/VLOOKUP(D30,NGDPD!$B$7:$N$201,11,FALSE)*100</f>
        <v>0.10303566321965259</v>
      </c>
      <c r="K30" s="150">
        <f>VLOOKUP(D30,'TJN 2020'!$B$7:$H$219,5,FALSE)/1000</f>
        <v>10.6691</v>
      </c>
      <c r="L30" s="172">
        <f>K30/VLOOKUP(D30,NGDPD!$B$7:$N$201,11,FALSE)*100</f>
        <v>0.30756471223121129</v>
      </c>
      <c r="M30" s="170">
        <f>VLOOKUP(D30,'EC &amp; ECORYS 2021'!$A$87:$G$114,5,FALSE)</f>
        <v>33.979999999999997</v>
      </c>
      <c r="N30" s="140">
        <f>VLOOKUP(D30,'EC &amp; ECORYS 2021'!$A$87:$G$114,7,FALSE)*100</f>
        <v>0.86</v>
      </c>
      <c r="O30" s="170">
        <f>VLOOKUP(D30,'TJN 2021'!$A$139:$G$188,5,FALSE)/1000</f>
        <v>9.5372000000000003</v>
      </c>
      <c r="P30" s="140">
        <f>O30/VLOOKUP(D30,NGDPD!$B$7:$P$233,14,FALSE)*100</f>
        <v>0.24697854488482607</v>
      </c>
    </row>
    <row r="31" spans="4:16">
      <c r="D31" s="133" t="s">
        <v>287</v>
      </c>
      <c r="E31" s="170">
        <f>IFERROR(VLOOKUP(D31,Zucman_2017!$B$9:$N$29,13,FALSE),"")</f>
        <v>1.3110822306238181</v>
      </c>
      <c r="F31" s="161">
        <f>IFERROR(E31/VLOOKUP(D31,NGDPD!$B$7:$N$201,11,FALSE)*100,"")</f>
        <v>0.67998663483419841</v>
      </c>
      <c r="G31" s="133"/>
      <c r="H31" s="156"/>
      <c r="I31" s="170">
        <f>VLOOKUP(D31,'Vellutini Appendix 5'!$B$9:$C$36,2,FALSE)*$S$5</f>
        <v>0.39960000000000007</v>
      </c>
      <c r="J31" s="140">
        <f>I31/VLOOKUP(D31,NGDPD!$B$7:$N$201,11,FALSE)*100</f>
        <v>0.20725066127275557</v>
      </c>
      <c r="K31" s="150">
        <f>VLOOKUP(D31,'TJN 2020'!$B$7:$H$219,5,FALSE)/1000</f>
        <v>1.0049999999999999</v>
      </c>
      <c r="L31" s="172">
        <f>K31/VLOOKUP(D31,NGDPD!$B$7:$N$201,11,FALSE)*100</f>
        <v>0.52123852497277112</v>
      </c>
      <c r="M31" s="170">
        <f>VLOOKUP(D31,'EC &amp; ECORYS 2021'!$A$87:$G$114,5,FALSE)</f>
        <v>3.92</v>
      </c>
      <c r="N31" s="140">
        <f>VLOOKUP(D31,'EC &amp; ECORYS 2021'!$A$87:$G$114,7,FALSE)*100</f>
        <v>1.8499999999999999</v>
      </c>
      <c r="O31" s="170">
        <f>VLOOKUP(D31,'TJN 2021'!$A$139:$G$188,5,FALSE)/1000</f>
        <v>0.83620000000000005</v>
      </c>
      <c r="P31" s="140">
        <f>O31/VLOOKUP(D31,NGDPD!$B$7:$P$233,14,FALSE)*100</f>
        <v>0.40720919020789004</v>
      </c>
    </row>
    <row r="32" spans="4:16">
      <c r="D32" s="133" t="s">
        <v>324</v>
      </c>
      <c r="E32" s="170" t="str">
        <f>IFERROR(VLOOKUP(D32,Zucman_2017!$B$9:$N$29,13,FALSE),"")</f>
        <v/>
      </c>
      <c r="F32" s="161" t="str">
        <f>IFERROR(E32/VLOOKUP(D32,NGDPD!$B$7:$N$201,11,FALSE)*100,"")</f>
        <v/>
      </c>
      <c r="G32" s="133"/>
      <c r="H32" s="156"/>
      <c r="I32" s="170">
        <f>VLOOKUP(D32,'Vellutini Appendix 5'!$B$9:$C$36,2,FALSE)*$S$5</f>
        <v>5.5500000000000008E-2</v>
      </c>
      <c r="J32" s="140">
        <f>I32/VLOOKUP(D32,NGDPD!$B$7:$N$201,11,FALSE)*100</f>
        <v>4.3200410987693727E-2</v>
      </c>
      <c r="K32" s="150">
        <f>VLOOKUP(D32,'TJN 2020'!$B$7:$H$219,5,FALSE)/1000</f>
        <v>6.0399999999999995E-2</v>
      </c>
      <c r="L32" s="172">
        <f>K32/VLOOKUP(D32,NGDPD!$B$7:$N$201,11,FALSE)*100</f>
        <v>4.7014501327147754E-2</v>
      </c>
      <c r="M32" s="170">
        <f>VLOOKUP(D32,'EC &amp; ECORYS 2021'!$A$87:$G$114,5,FALSE)</f>
        <v>0.26</v>
      </c>
      <c r="N32" s="140">
        <f>VLOOKUP(D32,'EC &amp; ECORYS 2021'!$A$87:$G$114,7,FALSE)*100</f>
        <v>0.16</v>
      </c>
      <c r="O32" s="170">
        <f>VLOOKUP(D32,'TJN 2021'!$A$139:$G$188,5,FALSE)/1000</f>
        <v>6.6000000000000003E-2</v>
      </c>
      <c r="P32" s="140">
        <f>O32/VLOOKUP(D32,NGDPD!$B$7:$P$233,14,FALSE)*100</f>
        <v>4.0377097620810112E-2</v>
      </c>
    </row>
    <row r="33" spans="4:16">
      <c r="D33" s="133" t="s">
        <v>276</v>
      </c>
      <c r="E33" s="170" t="str">
        <f>IFERROR(VLOOKUP(D33,Zucman_2017!$B$9:$N$29,13,FALSE),"")</f>
        <v/>
      </c>
      <c r="F33" s="161" t="str">
        <f>IFERROR(E33/VLOOKUP(D33,NGDPD!$B$7:$N$201,11,FALSE)*100,"")</f>
        <v/>
      </c>
      <c r="G33" s="133"/>
      <c r="H33" s="156"/>
      <c r="I33" s="170">
        <f>VLOOKUP(D33,'Vellutini Appendix 5'!$B$9:$C$36,2,FALSE)*$S$5</f>
        <v>0.21090000000000003</v>
      </c>
      <c r="J33" s="140">
        <f>I33/VLOOKUP(D33,NGDPD!$B$7:$N$201,11,FALSE)*100</f>
        <v>7.0500927643784808E-2</v>
      </c>
      <c r="K33" s="150">
        <f>VLOOKUP(D33,'TJN 2020'!$B$7:$H$219,5,FALSE)/1000</f>
        <v>14.263500000000001</v>
      </c>
      <c r="L33" s="172">
        <f>K33/VLOOKUP(D33,NGDPD!$B$7:$N$201,11,FALSE)*100</f>
        <v>4.7680890538033402</v>
      </c>
      <c r="M33" s="170">
        <f>VLOOKUP(D33,'EC &amp; ECORYS 2021'!$A$87:$G$114,5,FALSE)</f>
        <v>1.71</v>
      </c>
      <c r="N33" s="140">
        <f>VLOOKUP(D33,'EC &amp; ECORYS 2021'!$A$87:$G$114,7,FALSE)*100</f>
        <v>0.44</v>
      </c>
      <c r="O33" s="170">
        <f>VLOOKUP(D33,'TJN 2021'!$A$139:$G$188,5,FALSE)/1000</f>
        <v>13.7286</v>
      </c>
      <c r="P33" s="140">
        <f>O33/VLOOKUP(D33,NGDPD!$B$7:$P$233,14,FALSE)*100</f>
        <v>3.4461153825879371</v>
      </c>
    </row>
    <row r="34" spans="4:16">
      <c r="D34" s="133" t="s">
        <v>279</v>
      </c>
      <c r="E34" s="170">
        <f>IFERROR(VLOOKUP(D34,Zucman_2017!$B$9:$N$29,13,FALSE),"")</f>
        <v>3.7968941398865783</v>
      </c>
      <c r="F34" s="161">
        <f>IFERROR(E34/VLOOKUP(D34,NGDPD!$B$7:$N$201,11,FALSE)*100,"")</f>
        <v>0.2023333269325891</v>
      </c>
      <c r="G34" s="133"/>
      <c r="H34" s="156"/>
      <c r="I34" s="170">
        <f>VLOOKUP(D34,'Vellutini Appendix 5'!$B$9:$C$36,2,FALSE)*$S$5</f>
        <v>1.6872000000000003</v>
      </c>
      <c r="J34" s="140">
        <f>I34/VLOOKUP(D34,NGDPD!$B$7:$N$201,11,FALSE)*100</f>
        <v>8.9909483020472636E-2</v>
      </c>
      <c r="K34" s="150">
        <f>VLOOKUP(D34,'TJN 2020'!$B$7:$H$219,5,FALSE)/1000</f>
        <v>3.5801999999999996</v>
      </c>
      <c r="L34" s="172">
        <f>K34/VLOOKUP(D34,NGDPD!$B$7:$N$201,11,FALSE)*100</f>
        <v>0.19078587666541966</v>
      </c>
      <c r="M34" s="170">
        <f>VLOOKUP(D34,'EC &amp; ECORYS 2021'!$A$87:$G$114,5,FALSE)</f>
        <v>10.97</v>
      </c>
      <c r="N34" s="140">
        <f>VLOOKUP(D34,'EC &amp; ECORYS 2021'!$A$87:$G$114,7,FALSE)*100</f>
        <v>0.52</v>
      </c>
      <c r="O34" s="170">
        <f>VLOOKUP(D34,'TJN 2021'!$A$139:$G$188,5,FALSE)/1000</f>
        <v>4.2996000000000008</v>
      </c>
      <c r="P34" s="140">
        <f>O34/VLOOKUP(D34,NGDPD!$B$7:$P$233,14,FALSE)*100</f>
        <v>0.21442945238101177</v>
      </c>
    </row>
    <row r="35" spans="4:16">
      <c r="D35" s="133" t="s">
        <v>325</v>
      </c>
      <c r="E35" s="170" t="str">
        <f>IFERROR(VLOOKUP(D35,Zucman_2017!$B$9:$N$29,13,FALSE),"")</f>
        <v/>
      </c>
      <c r="F35" s="161" t="str">
        <f>IFERROR(E35/VLOOKUP(D35,NGDPD!$B$7:$N$201,11,FALSE)*100,"")</f>
        <v/>
      </c>
      <c r="G35" s="133"/>
      <c r="H35" s="156"/>
      <c r="I35" s="170">
        <f>VLOOKUP(D35,'Vellutini Appendix 5'!$B$9:$C$36,2,FALSE)*$S$5</f>
        <v>1.11E-2</v>
      </c>
      <c r="J35" s="140">
        <f>I35/VLOOKUP(D35,NGDPD!$B$7:$N$201,11,FALSE)*100</f>
        <v>3.9552451539338659E-2</v>
      </c>
      <c r="K35" s="150">
        <f>VLOOKUP(D35,'TJN 2020'!$B$7:$H$219,5,FALSE)/1000</f>
        <v>2.8199999999999999E-2</v>
      </c>
      <c r="L35" s="172">
        <f>K35/VLOOKUP(D35,NGDPD!$B$7:$N$201,11,FALSE)*100</f>
        <v>0.10048460661345497</v>
      </c>
      <c r="M35" s="170">
        <f>VLOOKUP(D35,'EC &amp; ECORYS 2021'!$A$87:$G$114,5,FALSE)</f>
        <v>0.13</v>
      </c>
      <c r="N35" s="140">
        <f>VLOOKUP(D35,'EC &amp; ECORYS 2021'!$A$87:$G$114,7,FALSE)*100</f>
        <v>0.38</v>
      </c>
      <c r="O35" s="170">
        <f>VLOOKUP(D35,'TJN 2021'!$A$139:$G$188,5,FALSE)/1000</f>
        <v>3.39E-2</v>
      </c>
      <c r="P35" s="140">
        <f>O35/VLOOKUP(D35,NGDPD!$B$7:$P$233,14,FALSE)*100</f>
        <v>9.9533163040606012E-2</v>
      </c>
    </row>
    <row r="36" spans="4:16">
      <c r="D36" s="133" t="s">
        <v>326</v>
      </c>
      <c r="E36" s="170" t="str">
        <f>IFERROR(VLOOKUP(D36,Zucman_2017!$B$9:$N$29,13,FALSE),"")</f>
        <v/>
      </c>
      <c r="F36" s="161" t="str">
        <f>IFERROR(E36/VLOOKUP(D36,NGDPD!$B$7:$N$201,11,FALSE)*100,"")</f>
        <v/>
      </c>
      <c r="G36" s="133"/>
      <c r="H36" s="156"/>
      <c r="I36" s="170">
        <f>VLOOKUP(D36,'Vellutini Appendix 5'!$B$9:$C$36,2,FALSE)*$S$5</f>
        <v>1.11E-2</v>
      </c>
      <c r="J36" s="140">
        <f>I36/VLOOKUP(D36,NGDPD!$B$7:$N$201,11,FALSE)*100</f>
        <v>2.5792959219240158E-2</v>
      </c>
      <c r="K36" s="150">
        <f>VLOOKUP(D36,'TJN 2020'!$B$7:$H$219,5,FALSE)/1000</f>
        <v>9.1000000000000004E-3</v>
      </c>
      <c r="L36" s="172">
        <f>K36/VLOOKUP(D36,NGDPD!$B$7:$N$201,11,FALSE)*100</f>
        <v>2.1145579179737427E-2</v>
      </c>
      <c r="M36" s="170">
        <f>VLOOKUP(D36,'EC &amp; ECORYS 2021'!$A$87:$G$114,5,FALSE)</f>
        <v>0.11</v>
      </c>
      <c r="N36" s="140">
        <f>VLOOKUP(D36,'EC &amp; ECORYS 2021'!$A$87:$G$114,7,FALSE)*100</f>
        <v>0.21</v>
      </c>
      <c r="O36" s="170">
        <f>VLOOKUP(D36,'TJN 2021'!$A$139:$G$188,5,FALSE)/1000</f>
        <v>1.01E-2</v>
      </c>
      <c r="P36" s="140">
        <f>O36/VLOOKUP(D36,NGDPD!$B$7:$P$233,14,FALSE)*100</f>
        <v>1.8486995039628064E-2</v>
      </c>
    </row>
    <row r="37" spans="4:16">
      <c r="D37" s="133" t="s">
        <v>332</v>
      </c>
      <c r="E37" s="170" t="str">
        <f>IFERROR(VLOOKUP(D37,Zucman_2017!$B$9:$N$29,13,FALSE),"")</f>
        <v/>
      </c>
      <c r="F37" s="161" t="str">
        <f>IFERROR(E37/VLOOKUP(D37,NGDPD!$B$7:$N$201,11,FALSE)*100,"")</f>
        <v/>
      </c>
      <c r="G37" s="133"/>
      <c r="H37" s="156"/>
      <c r="I37" s="170">
        <f>VLOOKUP(D37,'Vellutini Appendix 5'!$B$9:$C$36,2,FALSE)*$S$5</f>
        <v>3.3300000000000003E-2</v>
      </c>
      <c r="J37" s="140">
        <f>I37/VLOOKUP(D37,NGDPD!$B$7:$N$201,11,FALSE)*100</f>
        <v>5.4845510244416633E-2</v>
      </c>
      <c r="K37" s="150">
        <f>VLOOKUP(D37,'TJN 2020'!$B$7:$H$219,5,FALSE)/1000</f>
        <v>10.6913</v>
      </c>
      <c r="L37" s="172">
        <f>K37/VLOOKUP(D37,NGDPD!$B$7:$N$201,11,FALSE)*100</f>
        <v>17.60870281309704</v>
      </c>
      <c r="M37" s="150">
        <f>VLOOKUP(D37,'EC &amp; ECORYS 2021'!$A$87:$G$114,5,FALSE)</f>
        <v>0.3</v>
      </c>
      <c r="N37" s="172">
        <f>VLOOKUP(D37,'EC &amp; ECORYS 2021'!$A$87:$G$114,7,FALSE)*100</f>
        <v>0.42</v>
      </c>
      <c r="O37" s="170">
        <f>VLOOKUP(D37,'TJN 2021'!$A$139:$G$188,5,FALSE)/1000</f>
        <v>10.292200000000001</v>
      </c>
      <c r="P37" s="140">
        <f>O37/VLOOKUP(D37,NGDPD!$B$7:$P$233,14,FALSE)*100</f>
        <v>14.473021810358164</v>
      </c>
    </row>
    <row r="38" spans="4:16">
      <c r="D38" s="133" t="s">
        <v>327</v>
      </c>
      <c r="E38" s="170" t="str">
        <f>IFERROR(VLOOKUP(D38,Zucman_2017!$B$9:$N$29,13,FALSE),"")</f>
        <v/>
      </c>
      <c r="F38" s="161" t="str">
        <f>IFERROR(E38/VLOOKUP(D38,NGDPD!$B$7:$N$201,11,FALSE)*100,"")</f>
        <v/>
      </c>
      <c r="G38" s="133"/>
      <c r="H38" s="156"/>
      <c r="I38" s="170">
        <f>VLOOKUP(D38,'Vellutini Appendix 5'!$B$9:$C$36,2,FALSE)*$S$5</f>
        <v>5.5500000000000008E-2</v>
      </c>
      <c r="J38" s="140">
        <f>I38/VLOOKUP(D38,NGDPD!$B$7:$N$201,11,FALSE)*100</f>
        <v>0.47444007522653447</v>
      </c>
      <c r="K38" s="150">
        <f>VLOOKUP(D38,'TJN 2020'!$B$7:$H$219,5,FALSE)/1000</f>
        <v>0.38200000000000001</v>
      </c>
      <c r="L38" s="172">
        <f>K38/VLOOKUP(D38,NGDPD!$B$7:$N$201,11,FALSE)*100</f>
        <v>3.2655154727303812</v>
      </c>
      <c r="M38" s="150">
        <f>VLOOKUP(D38,'EC &amp; ECORYS 2021'!$A$87:$G$114,5,FALSE)</f>
        <v>0.43</v>
      </c>
      <c r="N38" s="172">
        <f>VLOOKUP(D38,'EC &amp; ECORYS 2021'!$A$87:$G$114,7,FALSE)*100</f>
        <v>2.94</v>
      </c>
      <c r="O38" s="170">
        <f>VLOOKUP(D38,'TJN 2021'!$A$139:$G$188,5,FALSE)/1000</f>
        <v>0.39710000000000001</v>
      </c>
      <c r="P38" s="140">
        <f>O38/VLOOKUP(D38,NGDPD!$B$7:$P$233,14,FALSE)*100</f>
        <v>2.6094099093179128</v>
      </c>
    </row>
    <row r="39" spans="4:16">
      <c r="D39" s="133" t="s">
        <v>269</v>
      </c>
      <c r="E39" s="170" t="str">
        <f>IFERROR(VLOOKUP(D39,Zucman_2017!$B$9:$N$29,13,FALSE),"")</f>
        <v/>
      </c>
      <c r="F39" s="161" t="str">
        <f>IFERROR(E39/VLOOKUP(D39,NGDPD!$B$7:$N$201,11,FALSE)*100,"")</f>
        <v/>
      </c>
      <c r="G39" s="133"/>
      <c r="H39" s="156"/>
      <c r="I39" s="170">
        <f>VLOOKUP(D39,'Vellutini Appendix 5'!$B$9:$C$36,2,FALSE)*$S$5</f>
        <v>0.37740000000000001</v>
      </c>
      <c r="J39" s="140">
        <f>I39/VLOOKUP(D39,NGDPD!$B$7:$N$201,11,FALSE)*100</f>
        <v>4.8147335439194534E-2</v>
      </c>
      <c r="K39" s="150">
        <f>VLOOKUP(D39,'TJN 2020'!$B$7:$H$219,5,FALSE)/1000</f>
        <v>9.6661000000000001</v>
      </c>
      <c r="L39" s="172">
        <f>K39/VLOOKUP(D39,NGDPD!$B$7:$N$201,11,FALSE)*100</f>
        <v>1.2331662932930532</v>
      </c>
      <c r="M39" s="150">
        <f>VLOOKUP(D39,'EC &amp; ECORYS 2021'!$A$87:$G$114,5,FALSE)</f>
        <v>5.55</v>
      </c>
      <c r="N39" s="172">
        <f>VLOOKUP(D39,'EC &amp; ECORYS 2021'!$A$87:$G$114,7,FALSE)*100</f>
        <v>0.61</v>
      </c>
      <c r="O39" s="170">
        <f>VLOOKUP(D39,'TJN 2021'!$A$139:$G$188,5,FALSE)/1000</f>
        <v>8.4295000000000009</v>
      </c>
      <c r="P39" s="140">
        <f>O39/VLOOKUP(D39,NGDPD!$B$7:$P$233,14,FALSE)*100</f>
        <v>0.92922787937179152</v>
      </c>
    </row>
    <row r="40" spans="4:16">
      <c r="D40" s="133" t="s">
        <v>258</v>
      </c>
      <c r="E40" s="170">
        <f>IFERROR(VLOOKUP(D40,Zucman_2017!$B$9:$N$29,13,FALSE),"")</f>
        <v>0.25260184310018902</v>
      </c>
      <c r="F40" s="161">
        <f>IFERROR(E40/VLOOKUP(D40,NGDPD!$B$7:$N$201,11,FALSE)*100,"")</f>
        <v>5.348832902074066E-2</v>
      </c>
      <c r="G40" s="133"/>
      <c r="H40" s="156"/>
      <c r="I40" s="170">
        <f>VLOOKUP(D40,'Vellutini Appendix 5'!$B$9:$C$36,2,FALSE)*$S$5</f>
        <v>0.16650000000000001</v>
      </c>
      <c r="J40" s="140">
        <f>I40/VLOOKUP(D40,NGDPD!$B$7:$N$201,11,FALSE)*100</f>
        <v>3.5256301666892538E-2</v>
      </c>
      <c r="K40" s="150">
        <f>VLOOKUP(D40,'TJN 2020'!$B$7:$H$219,5,FALSE)/1000</f>
        <v>0.1615</v>
      </c>
      <c r="L40" s="172">
        <f>K40/VLOOKUP(D40,NGDPD!$B$7:$N$201,11,FALSE)*100</f>
        <v>3.4197553869087953E-2</v>
      </c>
      <c r="M40" s="150">
        <f>VLOOKUP(D40,'EC &amp; ECORYS 2021'!$A$87:$G$114,5,FALSE)</f>
        <v>2.23</v>
      </c>
      <c r="N40" s="172">
        <f>VLOOKUP(D40,'EC &amp; ECORYS 2021'!$A$87:$G$114,7,FALSE)*100</f>
        <v>0.38</v>
      </c>
      <c r="O40" s="170">
        <f>VLOOKUP(D40,'TJN 2021'!$A$139:$G$188,5,FALSE)/1000</f>
        <v>0.15009999999999998</v>
      </c>
      <c r="P40" s="140">
        <f>O40/VLOOKUP(D40,NGDPD!$B$7:$P$233,14,FALSE)*100</f>
        <v>2.5194201808745625E-2</v>
      </c>
    </row>
    <row r="41" spans="4:16">
      <c r="D41" s="133" t="s">
        <v>285</v>
      </c>
      <c r="E41" s="170">
        <f>IFERROR(VLOOKUP(D41,Zucman_2017!$B$9:$N$29,13,FALSE),"")</f>
        <v>1.2726238185255199</v>
      </c>
      <c r="F41" s="161">
        <f>IFERROR(E41/VLOOKUP(D41,NGDPD!$B$7:$N$201,11,FALSE)*100,"")</f>
        <v>0.6166739280248098</v>
      </c>
      <c r="G41" s="133"/>
      <c r="H41" s="156"/>
      <c r="I41" s="170">
        <f>VLOOKUP(D41,'Vellutini Appendix 5'!$B$9:$C$36,2,FALSE)*$S$5</f>
        <v>0.65490000000000004</v>
      </c>
      <c r="J41" s="140">
        <f>I41/VLOOKUP(D41,NGDPD!$B$7:$N$201,11,FALSE)*100</f>
        <v>0.31734417475492926</v>
      </c>
      <c r="K41" s="150">
        <f>VLOOKUP(D41,'TJN 2020'!$B$7:$H$219,5,FALSE)/1000</f>
        <v>0.55200000000000005</v>
      </c>
      <c r="L41" s="172">
        <f>K41/VLOOKUP(D41,NGDPD!$B$7:$N$201,11,FALSE)*100</f>
        <v>0.26748203460791109</v>
      </c>
      <c r="M41" s="150">
        <f>VLOOKUP(D41,'EC &amp; ECORYS 2021'!$A$87:$G$114,5,FALSE)</f>
        <v>4.75</v>
      </c>
      <c r="N41" s="172">
        <f>VLOOKUP(D41,'EC &amp; ECORYS 2021'!$A$87:$G$114,7,FALSE)*100</f>
        <v>1.96</v>
      </c>
      <c r="O41" s="170">
        <f>VLOOKUP(D41,'TJN 2021'!$A$139:$G$188,5,FALSE)/1000</f>
        <v>0.53439999999999999</v>
      </c>
      <c r="P41" s="140">
        <f>O41/VLOOKUP(D41,NGDPD!$B$7:$P$233,14,FALSE)*100</f>
        <v>0.22309705807453548</v>
      </c>
    </row>
    <row r="42" spans="4:16">
      <c r="D42" s="133" t="s">
        <v>328</v>
      </c>
      <c r="E42" s="170" t="str">
        <f>IFERROR(VLOOKUP(D42,Zucman_2017!$B$9:$N$29,13,FALSE),"")</f>
        <v/>
      </c>
      <c r="F42" s="161" t="str">
        <f>IFERROR(E42/VLOOKUP(D42,NGDPD!$B$7:$N$201,11,FALSE)*100,"")</f>
        <v/>
      </c>
      <c r="G42" s="133"/>
      <c r="H42" s="156"/>
      <c r="I42" s="170">
        <f>VLOOKUP(D42,'Vellutini Appendix 5'!$B$9:$C$36,2,FALSE)*$S$5</f>
        <v>5.5500000000000008E-2</v>
      </c>
      <c r="J42" s="140">
        <f>I42/VLOOKUP(D42,NGDPD!$B$7:$N$201,11,FALSE)*100</f>
        <v>2.950087705310158E-2</v>
      </c>
      <c r="K42" s="150">
        <f>VLOOKUP(D42,'TJN 2020'!$B$7:$H$219,5,FALSE)/1000</f>
        <v>1.2500000000000001E-2</v>
      </c>
      <c r="L42" s="172">
        <f>K42/VLOOKUP(D42,NGDPD!$B$7:$N$201,11,FALSE)*100</f>
        <v>6.6443416786264821E-3</v>
      </c>
      <c r="M42" s="150">
        <f>VLOOKUP(D42,'EC &amp; ECORYS 2021'!$A$87:$G$114,5,FALSE)</f>
        <v>0.43</v>
      </c>
      <c r="N42" s="172">
        <f>VLOOKUP(D42,'EC &amp; ECORYS 2021'!$A$87:$G$114,7,FALSE)*100</f>
        <v>0.18</v>
      </c>
      <c r="O42" s="170">
        <f>VLOOKUP(D42,'TJN 2021'!$A$139:$G$188,5,FALSE)/1000</f>
        <v>1.1699999999999999E-2</v>
      </c>
      <c r="P42" s="140">
        <f>O42/VLOOKUP(D42,NGDPD!$B$7:$P$233,14,FALSE)*100</f>
        <v>4.6857165742205482E-3</v>
      </c>
    </row>
    <row r="43" spans="4:16">
      <c r="D43" s="133" t="s">
        <v>329</v>
      </c>
      <c r="E43" s="170" t="str">
        <f>IFERROR(VLOOKUP(D43,Zucman_2017!$B$9:$N$29,13,FALSE),"")</f>
        <v/>
      </c>
      <c r="F43" s="161" t="str">
        <f>IFERROR(E43/VLOOKUP(D43,NGDPD!$B$7:$N$201,11,FALSE)*100,"")</f>
        <v/>
      </c>
      <c r="G43" s="133"/>
      <c r="H43" s="156"/>
      <c r="I43" s="170">
        <f>VLOOKUP(D43,'Vellutini Appendix 5'!$B$9:$C$36,2,FALSE)*$S$5</f>
        <v>4.4400000000000002E-2</v>
      </c>
      <c r="J43" s="140">
        <f>I43/VLOOKUP(D43,NGDPD!$B$7:$N$201,11,FALSE)*100</f>
        <v>4.9503294644947661E-2</v>
      </c>
      <c r="K43" s="150">
        <f>VLOOKUP(D43,'TJN 2020'!$B$7:$H$219,5,FALSE)/1000</f>
        <v>5.7099999999999998E-2</v>
      </c>
      <c r="L43" s="172">
        <f>K43/VLOOKUP(D43,NGDPD!$B$7:$N$201,11,FALSE)*100</f>
        <v>6.3663020815912408E-2</v>
      </c>
      <c r="M43" s="170">
        <f>VLOOKUP(D43,'EC &amp; ECORYS 2021'!$A$87:$G$114,5,FALSE)</f>
        <v>0.32</v>
      </c>
      <c r="N43" s="140">
        <f>VLOOKUP(D43,'EC &amp; ECORYS 2021'!$A$87:$G$114,7,FALSE)*100</f>
        <v>0.3</v>
      </c>
      <c r="O43" s="170">
        <f>VLOOKUP(D43,'TJN 2021'!$A$139:$G$188,5,FALSE)/1000</f>
        <v>3.8200000000000005E-2</v>
      </c>
      <c r="P43" s="140">
        <f>O43/VLOOKUP(D43,NGDPD!$B$7:$P$233,14,FALSE)*100</f>
        <v>3.6349449524697645E-2</v>
      </c>
    </row>
    <row r="44" spans="4:16">
      <c r="D44" s="133" t="s">
        <v>330</v>
      </c>
      <c r="E44" s="170" t="str">
        <f>IFERROR(VLOOKUP(D44,Zucman_2017!$B$9:$N$29,13,FALSE),"")</f>
        <v/>
      </c>
      <c r="F44" s="161" t="str">
        <f>IFERROR(E44/VLOOKUP(D44,NGDPD!$B$7:$N$201,11,FALSE)*100,"")</f>
        <v/>
      </c>
      <c r="G44" s="133"/>
      <c r="H44" s="156"/>
      <c r="I44" s="170">
        <f>VLOOKUP(D44,'Vellutini Appendix 5'!$B$9:$C$36,2,FALSE)*$S$5</f>
        <v>2.2200000000000001E-2</v>
      </c>
      <c r="J44" s="140">
        <f>I44/VLOOKUP(D44,NGDPD!$B$7:$N$201,11,FALSE)*100</f>
        <v>4.9604504625284894E-2</v>
      </c>
      <c r="K44" s="150">
        <f>VLOOKUP(D44,'TJN 2020'!$B$7:$H$219,5,FALSE)/1000</f>
        <v>0.1168</v>
      </c>
      <c r="L44" s="172">
        <f>K44/VLOOKUP(D44,NGDPD!$B$7:$N$201,11,FALSE)*100</f>
        <v>0.26098225856906648</v>
      </c>
      <c r="M44" s="150">
        <f>VLOOKUP(D44,'EC &amp; ECORYS 2021'!$A$87:$G$114,5,FALSE)</f>
        <v>0.09</v>
      </c>
      <c r="N44" s="172">
        <f>VLOOKUP(D44,'EC &amp; ECORYS 2021'!$A$87:$G$114,7,FALSE)*100</f>
        <v>0.16999999999999998</v>
      </c>
      <c r="O44" s="170">
        <f>VLOOKUP(D44,'TJN 2021'!$A$139:$G$188,5,FALSE)/1000</f>
        <v>0.13550000000000001</v>
      </c>
      <c r="P44" s="140">
        <f>O44/VLOOKUP(D44,NGDPD!$B$7:$P$233,14,FALSE)*100</f>
        <v>0.25009228497600594</v>
      </c>
    </row>
    <row r="45" spans="4:16">
      <c r="D45" s="133" t="s">
        <v>277</v>
      </c>
      <c r="E45" s="170">
        <f>IFERROR(VLOOKUP(D45,Zucman_2017!$B$9:$N$29,13,FALSE),"")</f>
        <v>7.8900928638941394</v>
      </c>
      <c r="F45" s="161">
        <f>IFERROR(E45/VLOOKUP(D45,NGDPD!$B$7:$N$201,11,FALSE)*100,"")</f>
        <v>0.64013189189558262</v>
      </c>
      <c r="G45" s="133"/>
      <c r="H45" s="156"/>
      <c r="I45" s="170">
        <f>VLOOKUP(D45,'Vellutini Appendix 5'!$B$9:$C$36,2,FALSE)*$S$5</f>
        <v>3.0969000000000002</v>
      </c>
      <c r="J45" s="140">
        <f>I45/VLOOKUP(D45,NGDPD!$B$7:$N$201,11,FALSE)*100</f>
        <v>0.25125489524758371</v>
      </c>
      <c r="K45" s="150">
        <f>VLOOKUP(D45,'TJN 2020'!$B$7:$H$219,5,FALSE)/1000</f>
        <v>1.7110999999999998</v>
      </c>
      <c r="L45" s="172">
        <f>K45/VLOOKUP(D45,NGDPD!$B$7:$N$201,11,FALSE)*100</f>
        <v>0.13882342060064595</v>
      </c>
      <c r="M45" s="150">
        <f>VLOOKUP(D45,'EC &amp; ECORYS 2021'!$A$87:$G$114,5,FALSE)</f>
        <v>11.98</v>
      </c>
      <c r="N45" s="172">
        <f>VLOOKUP(D45,'EC &amp; ECORYS 2021'!$A$87:$G$114,7,FALSE)*100</f>
        <v>0.84</v>
      </c>
      <c r="O45" s="170">
        <f>VLOOKUP(D45,'TJN 2021'!$A$139:$G$188,5,FALSE)/1000</f>
        <v>1.8674999999999999</v>
      </c>
      <c r="P45" s="140">
        <f>O45/VLOOKUP(D45,NGDPD!$B$7:$P$233,14,FALSE)*100</f>
        <v>0.1340012226938874</v>
      </c>
    </row>
    <row r="46" spans="4:16">
      <c r="D46" s="133" t="s">
        <v>268</v>
      </c>
      <c r="E46" s="170">
        <f>IFERROR(VLOOKUP(D46,Zucman_2017!$B$9:$N$29,13,FALSE),"")</f>
        <v>0.34088137996219281</v>
      </c>
      <c r="F46" s="161">
        <f>IFERROR(E46/VLOOKUP(D46,NGDPD!$B$7:$N$201,11,FALSE)*100,"")</f>
        <v>6.6106482039773262E-2</v>
      </c>
      <c r="G46" s="133"/>
      <c r="H46" s="156"/>
      <c r="I46" s="170">
        <f>VLOOKUP(D46,'Vellutini Appendix 5'!$B$9:$C$36,2,FALSE)*$S$5</f>
        <v>0.26640000000000003</v>
      </c>
      <c r="J46" s="140">
        <f>I46/VLOOKUP(D46,NGDPD!$B$7:$N$201,11,FALSE)*100</f>
        <v>5.1662448730255703E-2</v>
      </c>
      <c r="K46" s="150">
        <f>VLOOKUP(D46,'TJN 2020'!$B$7:$H$219,5,FALSE)/1000</f>
        <v>1.5574000000000001</v>
      </c>
      <c r="L46" s="172">
        <f>K46/VLOOKUP(D46,NGDPD!$B$7:$N$201,11,FALSE)*100</f>
        <v>0.30202363983671254</v>
      </c>
      <c r="M46" s="170">
        <f>VLOOKUP(D46,'EC &amp; ECORYS 2021'!$A$87:$G$114,5,FALSE)</f>
        <v>2.2999999999999998</v>
      </c>
      <c r="N46" s="140">
        <f>VLOOKUP(D46,'EC &amp; ECORYS 2021'!$A$87:$G$114,7,FALSE)*100</f>
        <v>0.41000000000000003</v>
      </c>
      <c r="O46" s="170">
        <f>VLOOKUP(D46,'TJN 2021'!$A$139:$G$188,5,FALSE)/1000</f>
        <v>1.5931</v>
      </c>
      <c r="P46" s="140">
        <f>O46/VLOOKUP(D46,NGDPD!$B$7:$P$233,14,FALSE)*100</f>
        <v>0.29985902052201929</v>
      </c>
    </row>
    <row r="47" spans="4:16" s="360" customFormat="1">
      <c r="D47" s="353" t="s">
        <v>331</v>
      </c>
      <c r="E47" s="354">
        <f>IFERROR(VLOOKUP(D47,Zucman_2017!$B$9:$N$29,13,FALSE),"")</f>
        <v>7.0696176039697534</v>
      </c>
      <c r="F47" s="355">
        <f>IFERROR(E47/VLOOKUP(D47,NGDPD!$B$7:$N$201,11,FALSE)*100,"")</f>
        <v>0.26152366691438472</v>
      </c>
      <c r="G47" s="353"/>
      <c r="H47" s="356"/>
      <c r="I47" s="354">
        <f>VLOOKUP(D47,'Vellutini Appendix 5'!$B$9:$C$36,2,FALSE)*$S$5</f>
        <v>2.3865000000000003</v>
      </c>
      <c r="J47" s="357">
        <f>I47/VLOOKUP(D47,NGDPD!$B$7:$N$201,11,FALSE)*100</f>
        <v>8.8282884033319992E-2</v>
      </c>
      <c r="K47" s="358">
        <f>VLOOKUP(D47,'TJN 2020'!$B$7:$H$219,5,FALSE)/1000</f>
        <v>29.3141</v>
      </c>
      <c r="L47" s="359">
        <f>K47/VLOOKUP(D47,NGDPD!$B$7:$N$201,11,FALSE)*100</f>
        <v>1.0844053177628936</v>
      </c>
      <c r="M47" s="171"/>
      <c r="N47" s="359"/>
      <c r="O47" s="171">
        <f>VLOOKUP(D47,'TJN 2021'!$A$139:$G$188,5,FALSE)/1000</f>
        <v>25.482400000000002</v>
      </c>
      <c r="P47" s="173">
        <f>O47/VLOOKUP(D47,NGDPD!$B$7:$P$233,14,FALSE)*100</f>
        <v>0.89938908714605348</v>
      </c>
    </row>
  </sheetData>
  <mergeCells count="8">
    <mergeCell ref="D2:L2"/>
    <mergeCell ref="M4:N4"/>
    <mergeCell ref="Q4:Q6"/>
    <mergeCell ref="G4:H4"/>
    <mergeCell ref="E4:F4"/>
    <mergeCell ref="I4:J4"/>
    <mergeCell ref="K4:L4"/>
    <mergeCell ref="O4:P4"/>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D8A4-5BB4-48B3-8E9B-C743627A2140}">
  <dimension ref="A1"/>
  <sheetViews>
    <sheetView workbookViewId="0">
      <selection activeCell="F23" sqref="F23"/>
    </sheetView>
  </sheetViews>
  <sheetFormatPr baseColWidth="10" defaultColWidth="10.90625" defaultRowHeight="14.5"/>
  <cols>
    <col min="1" max="16384" width="10.90625" style="130"/>
  </cols>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C8D6-87C2-424F-AA4B-DFB87BD6328B}">
  <dimension ref="B3:T36"/>
  <sheetViews>
    <sheetView topLeftCell="A2" zoomScale="89" workbookViewId="0">
      <pane xSplit="2" ySplit="7" topLeftCell="C9" activePane="bottomRight" state="frozen"/>
      <selection activeCell="A2" sqref="A2"/>
      <selection pane="topRight" activeCell="B2" sqref="B2"/>
      <selection pane="bottomLeft" activeCell="A4" sqref="A4"/>
      <selection pane="bottomRight" activeCell="I7" sqref="I7"/>
    </sheetView>
  </sheetViews>
  <sheetFormatPr baseColWidth="10" defaultColWidth="11.90625" defaultRowHeight="15.5"/>
  <cols>
    <col min="1" max="1" width="5.453125" style="80" customWidth="1"/>
    <col min="2" max="2" width="17.90625" style="80" customWidth="1"/>
    <col min="3" max="20" width="12" style="80" customWidth="1"/>
    <col min="21" max="16384" width="11.90625" style="80"/>
  </cols>
  <sheetData>
    <row r="3" spans="2:20" ht="20">
      <c r="B3" s="243" t="s">
        <v>625</v>
      </c>
      <c r="C3" s="200"/>
      <c r="D3" s="200"/>
      <c r="E3" s="200"/>
      <c r="F3" s="200"/>
      <c r="G3" s="200"/>
      <c r="H3" s="200"/>
    </row>
    <row r="4" spans="2:20">
      <c r="B4" s="201" t="s">
        <v>624</v>
      </c>
      <c r="C4" s="200"/>
      <c r="D4" s="200"/>
      <c r="E4" s="200"/>
      <c r="F4" s="200"/>
      <c r="G4" s="200"/>
      <c r="H4" s="200"/>
    </row>
    <row r="5" spans="2:20">
      <c r="B5" s="244" t="s">
        <v>623</v>
      </c>
      <c r="C5" s="200"/>
      <c r="D5" s="200"/>
      <c r="E5" s="200"/>
      <c r="F5" s="200"/>
      <c r="G5" s="200"/>
      <c r="H5" s="200"/>
    </row>
    <row r="6" spans="2:20">
      <c r="L6" s="98" t="s">
        <v>340</v>
      </c>
      <c r="P6" s="80" t="s">
        <v>341</v>
      </c>
      <c r="Q6" s="80" t="s">
        <v>342</v>
      </c>
    </row>
    <row r="7" spans="2:20">
      <c r="P7" s="99">
        <v>6.5000000000000002E-2</v>
      </c>
      <c r="Q7" s="81">
        <v>0.03</v>
      </c>
    </row>
    <row r="8" spans="2:20" s="56" customFormat="1" ht="117.9" customHeight="1">
      <c r="C8" s="100" t="s">
        <v>343</v>
      </c>
      <c r="D8" s="56" t="s">
        <v>344</v>
      </c>
      <c r="E8" s="56" t="s">
        <v>345</v>
      </c>
      <c r="F8" s="56" t="s">
        <v>344</v>
      </c>
      <c r="G8" s="56" t="s">
        <v>346</v>
      </c>
      <c r="H8" s="56" t="s">
        <v>347</v>
      </c>
      <c r="I8" s="56" t="s">
        <v>348</v>
      </c>
      <c r="J8" s="56" t="s">
        <v>349</v>
      </c>
      <c r="K8" s="56" t="s">
        <v>350</v>
      </c>
      <c r="L8" s="101" t="s">
        <v>351</v>
      </c>
      <c r="M8" s="56" t="s">
        <v>352</v>
      </c>
      <c r="N8" s="56" t="s">
        <v>353</v>
      </c>
      <c r="O8" s="56" t="s">
        <v>347</v>
      </c>
      <c r="P8" s="56" t="s">
        <v>354</v>
      </c>
      <c r="Q8" s="56" t="s">
        <v>355</v>
      </c>
      <c r="R8" s="56" t="s">
        <v>356</v>
      </c>
      <c r="S8" s="56" t="s">
        <v>357</v>
      </c>
      <c r="T8" s="56" t="s">
        <v>358</v>
      </c>
    </row>
    <row r="9" spans="2:20">
      <c r="B9" s="80" t="s">
        <v>249</v>
      </c>
      <c r="C9" s="72">
        <v>1058.0000000000002</v>
      </c>
      <c r="D9" s="85">
        <v>0.46000000000000008</v>
      </c>
      <c r="E9" s="72">
        <f t="shared" ref="E9:E25" si="0">F9*E$29</f>
        <v>1408</v>
      </c>
      <c r="F9" s="85">
        <v>0.22</v>
      </c>
      <c r="G9" s="72">
        <f t="shared" ref="G9:G28" si="1">C9+E9</f>
        <v>2466</v>
      </c>
      <c r="H9" s="102">
        <f t="shared" ref="H9:H25" si="2">G9/G$29</f>
        <v>0.28344827586206894</v>
      </c>
      <c r="I9" s="103">
        <v>0.25</v>
      </c>
      <c r="J9" s="72">
        <f t="shared" ref="J9:J27" si="3">(1-I9)*G9</f>
        <v>1849.5</v>
      </c>
      <c r="K9" s="102"/>
      <c r="N9" s="72">
        <f t="shared" ref="N9:N27" si="4">P9+Q9+R9</f>
        <v>59.960200410293858</v>
      </c>
      <c r="O9" s="102">
        <f t="shared" ref="O9:O29" si="5">N9/N$29</f>
        <v>0.35210280978662639</v>
      </c>
      <c r="P9" s="72">
        <f>SUM(P10:P21)</f>
        <v>35.788929487454887</v>
      </c>
      <c r="Q9" s="72">
        <f>SUM(Q10:Q21)</f>
        <v>15.063619694105512</v>
      </c>
      <c r="R9" s="72">
        <f>SUM(R10:R21)</f>
        <v>9.1076512287334577</v>
      </c>
      <c r="S9" s="72">
        <f>(P9+R9)</f>
        <v>44.896580716188346</v>
      </c>
      <c r="T9" s="102">
        <f t="shared" ref="T9:T21" si="6">S9/(P$7*J9)</f>
        <v>0.37346127407564078</v>
      </c>
    </row>
    <row r="10" spans="2:20">
      <c r="B10" s="104" t="s">
        <v>282</v>
      </c>
      <c r="C10" s="72">
        <v>210</v>
      </c>
      <c r="D10" s="85">
        <v>9.1304347826086957E-2</v>
      </c>
      <c r="E10" s="72">
        <f t="shared" si="0"/>
        <v>279.47069943289222</v>
      </c>
      <c r="F10" s="85">
        <f>F$9*D10/D$9</f>
        <v>4.3667296786389406E-2</v>
      </c>
      <c r="G10" s="72">
        <f t="shared" si="1"/>
        <v>489.47069943289222</v>
      </c>
      <c r="H10" s="102">
        <f t="shared" si="2"/>
        <v>5.6260999934815197E-2</v>
      </c>
      <c r="I10" s="103">
        <v>0.25</v>
      </c>
      <c r="J10" s="72">
        <f t="shared" si="3"/>
        <v>367.10302457466918</v>
      </c>
      <c r="K10" s="102">
        <v>0.26400000000000001</v>
      </c>
      <c r="L10" s="81">
        <v>0.3</v>
      </c>
      <c r="M10" s="81">
        <v>0</v>
      </c>
      <c r="N10" s="72">
        <f t="shared" si="4"/>
        <v>9.6034151228733453</v>
      </c>
      <c r="O10" s="102">
        <f t="shared" si="5"/>
        <v>5.6393898372137097E-2</v>
      </c>
      <c r="P10" s="72">
        <f t="shared" ref="P10:P27" si="7">P$7*K10*J10</f>
        <v>6.2994879017013234</v>
      </c>
      <c r="Q10" s="72">
        <f t="shared" ref="Q10:Q27" si="8">J10*Q$7*L10</f>
        <v>3.3039272211720223</v>
      </c>
      <c r="R10" s="72">
        <f t="shared" ref="R10:R27" si="9">M10*J10</f>
        <v>0</v>
      </c>
      <c r="S10" s="72">
        <f t="shared" ref="S10:S29" si="10">(P10+R10)</f>
        <v>6.2994879017013234</v>
      </c>
      <c r="T10" s="102">
        <f t="shared" si="6"/>
        <v>0.26400000000000001</v>
      </c>
    </row>
    <row r="11" spans="2:20">
      <c r="B11" s="104" t="s">
        <v>281</v>
      </c>
      <c r="C11" s="72">
        <v>190</v>
      </c>
      <c r="D11" s="85">
        <v>8.2608695652173908E-2</v>
      </c>
      <c r="E11" s="72">
        <f t="shared" si="0"/>
        <v>252.85444234404531</v>
      </c>
      <c r="F11" s="85">
        <f t="shared" ref="F11:F21" si="11">F$9*D11/D$9</f>
        <v>3.9508506616257079E-2</v>
      </c>
      <c r="G11" s="72">
        <f t="shared" si="1"/>
        <v>442.85444234404531</v>
      </c>
      <c r="H11" s="102">
        <f t="shared" si="2"/>
        <v>5.0902809464832798E-2</v>
      </c>
      <c r="I11" s="103">
        <v>0.25</v>
      </c>
      <c r="J11" s="72">
        <f t="shared" si="3"/>
        <v>332.14083175803398</v>
      </c>
      <c r="K11" s="102">
        <v>0.44</v>
      </c>
      <c r="L11" s="81">
        <v>0.45</v>
      </c>
      <c r="M11" s="105">
        <v>1.4999999999999999E-2</v>
      </c>
      <c r="N11" s="72">
        <f t="shared" si="4"/>
        <v>18.96524149338374</v>
      </c>
      <c r="O11" s="102">
        <f t="shared" si="5"/>
        <v>0.1113691210571056</v>
      </c>
      <c r="P11" s="72">
        <f t="shared" si="7"/>
        <v>9.4992277882797715</v>
      </c>
      <c r="Q11" s="72">
        <f t="shared" si="8"/>
        <v>4.4839012287334583</v>
      </c>
      <c r="R11" s="72">
        <f t="shared" si="9"/>
        <v>4.9821124763705091</v>
      </c>
      <c r="S11" s="72">
        <f t="shared" si="10"/>
        <v>14.481340264650282</v>
      </c>
      <c r="T11" s="102">
        <f t="shared" si="6"/>
        <v>0.67076923076923067</v>
      </c>
    </row>
    <row r="12" spans="2:20">
      <c r="B12" s="104" t="s">
        <v>279</v>
      </c>
      <c r="C12" s="72">
        <v>120</v>
      </c>
      <c r="D12" s="85">
        <v>5.2173913043478258E-2</v>
      </c>
      <c r="E12" s="72">
        <f t="shared" si="0"/>
        <v>159.69754253308125</v>
      </c>
      <c r="F12" s="85">
        <f t="shared" si="11"/>
        <v>2.4952741020793947E-2</v>
      </c>
      <c r="G12" s="72">
        <f t="shared" si="1"/>
        <v>279.69754253308122</v>
      </c>
      <c r="H12" s="102">
        <f t="shared" si="2"/>
        <v>3.2149142819894394E-2</v>
      </c>
      <c r="I12" s="103">
        <v>0.25</v>
      </c>
      <c r="J12" s="72">
        <f t="shared" si="3"/>
        <v>209.77315689981091</v>
      </c>
      <c r="K12" s="102">
        <v>0.26</v>
      </c>
      <c r="L12" s="81">
        <v>0.04</v>
      </c>
      <c r="M12" s="81">
        <v>0</v>
      </c>
      <c r="N12" s="72">
        <f t="shared" si="4"/>
        <v>3.7968941398865783</v>
      </c>
      <c r="O12" s="102">
        <f t="shared" si="5"/>
        <v>2.229640805014595E-2</v>
      </c>
      <c r="P12" s="72">
        <f t="shared" si="7"/>
        <v>3.545166351606805</v>
      </c>
      <c r="Q12" s="72">
        <f t="shared" si="8"/>
        <v>0.2517277882797731</v>
      </c>
      <c r="R12" s="72">
        <f t="shared" si="9"/>
        <v>0</v>
      </c>
      <c r="S12" s="72">
        <f t="shared" si="10"/>
        <v>3.545166351606805</v>
      </c>
      <c r="T12" s="102">
        <f t="shared" si="6"/>
        <v>0.26</v>
      </c>
    </row>
    <row r="13" spans="2:20">
      <c r="B13" s="104" t="s">
        <v>331</v>
      </c>
      <c r="C13" s="72">
        <v>110</v>
      </c>
      <c r="D13" s="85">
        <v>4.7826086956521741E-2</v>
      </c>
      <c r="E13" s="72">
        <f t="shared" si="0"/>
        <v>146.38941398865782</v>
      </c>
      <c r="F13" s="85">
        <f t="shared" si="11"/>
        <v>2.2873345935727787E-2</v>
      </c>
      <c r="G13" s="72">
        <f t="shared" si="1"/>
        <v>256.38941398865779</v>
      </c>
      <c r="H13" s="102">
        <f t="shared" si="2"/>
        <v>2.9470047584903195E-2</v>
      </c>
      <c r="I13" s="103">
        <v>0.25</v>
      </c>
      <c r="J13" s="72">
        <f t="shared" si="3"/>
        <v>192.29206049149334</v>
      </c>
      <c r="K13" s="102">
        <v>0.38100000000000001</v>
      </c>
      <c r="L13" s="81">
        <v>0.4</v>
      </c>
      <c r="M13" s="81">
        <v>0</v>
      </c>
      <c r="N13" s="72">
        <f t="shared" si="4"/>
        <v>7.0696176039697534</v>
      </c>
      <c r="O13" s="102">
        <f t="shared" si="5"/>
        <v>4.151474153591056E-2</v>
      </c>
      <c r="P13" s="72">
        <f t="shared" si="7"/>
        <v>4.7621128780718331</v>
      </c>
      <c r="Q13" s="72">
        <f t="shared" si="8"/>
        <v>2.3075047258979202</v>
      </c>
      <c r="R13" s="72">
        <f t="shared" si="9"/>
        <v>0</v>
      </c>
      <c r="S13" s="72">
        <f t="shared" si="10"/>
        <v>4.7621128780718331</v>
      </c>
      <c r="T13" s="102">
        <f t="shared" si="6"/>
        <v>0.38100000000000001</v>
      </c>
    </row>
    <row r="14" spans="2:20">
      <c r="B14" s="104" t="s">
        <v>277</v>
      </c>
      <c r="C14" s="72">
        <v>90</v>
      </c>
      <c r="D14" s="85">
        <v>3.9130434782608699E-2</v>
      </c>
      <c r="E14" s="72">
        <f t="shared" si="0"/>
        <v>119.77315689981094</v>
      </c>
      <c r="F14" s="85">
        <f t="shared" si="11"/>
        <v>1.8714555765595459E-2</v>
      </c>
      <c r="G14" s="72">
        <f t="shared" si="1"/>
        <v>209.77315689981094</v>
      </c>
      <c r="H14" s="102">
        <f t="shared" si="2"/>
        <v>2.4111857114920799E-2</v>
      </c>
      <c r="I14" s="103">
        <v>0.25</v>
      </c>
      <c r="J14" s="72">
        <f t="shared" si="3"/>
        <v>157.32986767485821</v>
      </c>
      <c r="K14" s="102">
        <v>0.23</v>
      </c>
      <c r="L14" s="81">
        <v>0.34</v>
      </c>
      <c r="M14" s="106">
        <v>2.5000000000000001E-2</v>
      </c>
      <c r="N14" s="72">
        <f t="shared" si="4"/>
        <v>7.8900928638941394</v>
      </c>
      <c r="O14" s="102">
        <f t="shared" si="5"/>
        <v>4.6332798220227317E-2</v>
      </c>
      <c r="P14" s="72">
        <f t="shared" si="7"/>
        <v>2.3520815217391302</v>
      </c>
      <c r="Q14" s="72">
        <f t="shared" si="8"/>
        <v>1.6047646502835538</v>
      </c>
      <c r="R14" s="72">
        <f t="shared" si="9"/>
        <v>3.9332466918714553</v>
      </c>
      <c r="S14" s="72">
        <f t="shared" si="10"/>
        <v>6.285328213610585</v>
      </c>
      <c r="T14" s="102">
        <f t="shared" si="6"/>
        <v>0.61461538461538456</v>
      </c>
    </row>
    <row r="15" spans="2:20">
      <c r="B15" s="104" t="s">
        <v>287</v>
      </c>
      <c r="C15" s="72">
        <v>60</v>
      </c>
      <c r="D15" s="85">
        <v>2.6086956521739129E-2</v>
      </c>
      <c r="E15" s="72">
        <f t="shared" si="0"/>
        <v>79.848771266540624</v>
      </c>
      <c r="F15" s="85">
        <f t="shared" si="11"/>
        <v>1.2476370510396973E-2</v>
      </c>
      <c r="G15" s="72">
        <f t="shared" si="1"/>
        <v>139.84877126654061</v>
      </c>
      <c r="H15" s="102">
        <f t="shared" si="2"/>
        <v>1.6074571409947197E-2</v>
      </c>
      <c r="I15" s="103">
        <v>0.25</v>
      </c>
      <c r="J15" s="72">
        <f t="shared" si="3"/>
        <v>104.88657844990546</v>
      </c>
      <c r="K15" s="102">
        <v>0.1</v>
      </c>
      <c r="L15" s="81">
        <v>0.2</v>
      </c>
      <c r="M15" s="81">
        <v>0</v>
      </c>
      <c r="N15" s="72">
        <f t="shared" si="4"/>
        <v>1.3110822306238181</v>
      </c>
      <c r="O15" s="102">
        <f t="shared" si="5"/>
        <v>7.6990359289177976E-3</v>
      </c>
      <c r="P15" s="72">
        <f t="shared" si="7"/>
        <v>0.68176275992438551</v>
      </c>
      <c r="Q15" s="72">
        <f t="shared" si="8"/>
        <v>0.62931947069943273</v>
      </c>
      <c r="R15" s="72">
        <f t="shared" si="9"/>
        <v>0</v>
      </c>
      <c r="S15" s="72">
        <f t="shared" si="10"/>
        <v>0.68176275992438551</v>
      </c>
      <c r="T15" s="102">
        <f t="shared" si="6"/>
        <v>9.9999999999999992E-2</v>
      </c>
    </row>
    <row r="16" spans="2:20">
      <c r="B16" s="104" t="s">
        <v>283</v>
      </c>
      <c r="C16" s="72">
        <v>60</v>
      </c>
      <c r="D16" s="85">
        <v>2.6086956521739129E-2</v>
      </c>
      <c r="E16" s="72">
        <f t="shared" si="0"/>
        <v>79.848771266540624</v>
      </c>
      <c r="F16" s="85">
        <f t="shared" si="11"/>
        <v>1.2476370510396973E-2</v>
      </c>
      <c r="G16" s="72">
        <f t="shared" si="1"/>
        <v>139.84877126654061</v>
      </c>
      <c r="H16" s="102">
        <f t="shared" si="2"/>
        <v>1.6074571409947197E-2</v>
      </c>
      <c r="I16" s="103">
        <v>0.25</v>
      </c>
      <c r="J16" s="72">
        <f t="shared" si="3"/>
        <v>104.88657844990546</v>
      </c>
      <c r="K16" s="102">
        <v>0.27</v>
      </c>
      <c r="L16" s="81">
        <v>0.3</v>
      </c>
      <c r="M16" s="81">
        <v>0</v>
      </c>
      <c r="N16" s="72">
        <f t="shared" si="4"/>
        <v>2.78473865784499</v>
      </c>
      <c r="O16" s="102">
        <f t="shared" si="5"/>
        <v>1.6352752313021406E-2</v>
      </c>
      <c r="P16" s="72">
        <f t="shared" si="7"/>
        <v>1.840759451795841</v>
      </c>
      <c r="Q16" s="72">
        <f t="shared" si="8"/>
        <v>0.94397920604914898</v>
      </c>
      <c r="R16" s="72">
        <f t="shared" si="9"/>
        <v>0</v>
      </c>
      <c r="S16" s="72">
        <f t="shared" si="10"/>
        <v>1.840759451795841</v>
      </c>
      <c r="T16" s="102">
        <f t="shared" si="6"/>
        <v>0.27</v>
      </c>
    </row>
    <row r="17" spans="2:20">
      <c r="B17" s="104" t="s">
        <v>285</v>
      </c>
      <c r="C17" s="72">
        <v>40</v>
      </c>
      <c r="D17" s="85">
        <v>1.7391304347826087E-2</v>
      </c>
      <c r="E17" s="72">
        <f t="shared" si="0"/>
        <v>53.232514177693758</v>
      </c>
      <c r="F17" s="85">
        <f t="shared" si="11"/>
        <v>8.3175803402646496E-3</v>
      </c>
      <c r="G17" s="72">
        <f t="shared" si="1"/>
        <v>93.232514177693758</v>
      </c>
      <c r="H17" s="102">
        <f t="shared" si="2"/>
        <v>1.07163809399648E-2</v>
      </c>
      <c r="I17" s="103">
        <v>0.25</v>
      </c>
      <c r="J17" s="72">
        <f t="shared" si="3"/>
        <v>69.924385633270319</v>
      </c>
      <c r="K17" s="102">
        <v>0.28000000000000003</v>
      </c>
      <c r="L17" s="81">
        <v>0</v>
      </c>
      <c r="M17" s="81">
        <v>0</v>
      </c>
      <c r="N17" s="72">
        <f t="shared" si="4"/>
        <v>1.2726238185255199</v>
      </c>
      <c r="O17" s="102">
        <f t="shared" si="5"/>
        <v>7.4731975416695452E-3</v>
      </c>
      <c r="P17" s="72">
        <f t="shared" si="7"/>
        <v>1.2726238185255199</v>
      </c>
      <c r="Q17" s="72">
        <f t="shared" si="8"/>
        <v>0</v>
      </c>
      <c r="R17" s="72">
        <f t="shared" si="9"/>
        <v>0</v>
      </c>
      <c r="S17" s="72">
        <f t="shared" si="10"/>
        <v>1.2726238185255199</v>
      </c>
      <c r="T17" s="102">
        <f t="shared" si="6"/>
        <v>0.28000000000000003</v>
      </c>
    </row>
    <row r="18" spans="2:20">
      <c r="B18" s="104" t="s">
        <v>258</v>
      </c>
      <c r="C18" s="72">
        <v>10</v>
      </c>
      <c r="D18" s="85">
        <v>4.3478260869565218E-3</v>
      </c>
      <c r="E18" s="72">
        <f t="shared" si="0"/>
        <v>13.30812854442344</v>
      </c>
      <c r="F18" s="85">
        <f t="shared" si="11"/>
        <v>2.0793950850661624E-3</v>
      </c>
      <c r="G18" s="72">
        <f t="shared" si="1"/>
        <v>23.30812854442344</v>
      </c>
      <c r="H18" s="102">
        <f t="shared" si="2"/>
        <v>2.6790952349911999E-3</v>
      </c>
      <c r="I18" s="103">
        <v>0.25</v>
      </c>
      <c r="J18" s="72">
        <f t="shared" si="3"/>
        <v>17.48109640831758</v>
      </c>
      <c r="K18" s="102">
        <v>0.19</v>
      </c>
      <c r="L18" s="81">
        <v>7.0000000000000007E-2</v>
      </c>
      <c r="M18" s="81">
        <v>0</v>
      </c>
      <c r="N18" s="72">
        <f t="shared" si="4"/>
        <v>0.25260184310018902</v>
      </c>
      <c r="O18" s="102">
        <f t="shared" si="5"/>
        <v>1.483347588971496E-3</v>
      </c>
      <c r="P18" s="72">
        <f t="shared" si="7"/>
        <v>0.21589154064272212</v>
      </c>
      <c r="Q18" s="72">
        <f t="shared" si="8"/>
        <v>3.6710302457466919E-2</v>
      </c>
      <c r="R18" s="72">
        <f t="shared" si="9"/>
        <v>0</v>
      </c>
      <c r="S18" s="72">
        <f t="shared" si="10"/>
        <v>0.21589154064272212</v>
      </c>
      <c r="T18" s="102">
        <f t="shared" si="6"/>
        <v>0.19</v>
      </c>
    </row>
    <row r="19" spans="2:20">
      <c r="B19" s="104" t="s">
        <v>268</v>
      </c>
      <c r="C19" s="72">
        <v>10</v>
      </c>
      <c r="D19" s="85">
        <v>4.3478260869565218E-3</v>
      </c>
      <c r="E19" s="72">
        <f t="shared" si="0"/>
        <v>13.30812854442344</v>
      </c>
      <c r="F19" s="85">
        <f t="shared" si="11"/>
        <v>2.0793950850661624E-3</v>
      </c>
      <c r="G19" s="72">
        <f t="shared" si="1"/>
        <v>23.30812854442344</v>
      </c>
      <c r="H19" s="102">
        <f t="shared" si="2"/>
        <v>2.6790952349911999E-3</v>
      </c>
      <c r="I19" s="103">
        <v>0.25</v>
      </c>
      <c r="J19" s="72">
        <f t="shared" si="3"/>
        <v>17.48109640831758</v>
      </c>
      <c r="K19" s="102">
        <v>0.3</v>
      </c>
      <c r="L19" s="81">
        <v>0</v>
      </c>
      <c r="M19" s="81">
        <v>0</v>
      </c>
      <c r="N19" s="72">
        <f t="shared" si="4"/>
        <v>0.34088137996219281</v>
      </c>
      <c r="O19" s="102">
        <f t="shared" si="5"/>
        <v>2.0017493415186282E-3</v>
      </c>
      <c r="P19" s="72">
        <f t="shared" si="7"/>
        <v>0.34088137996219281</v>
      </c>
      <c r="Q19" s="72">
        <f t="shared" si="8"/>
        <v>0</v>
      </c>
      <c r="R19" s="72">
        <f t="shared" si="9"/>
        <v>0</v>
      </c>
      <c r="S19" s="72">
        <f t="shared" si="10"/>
        <v>0.34088137996219281</v>
      </c>
      <c r="T19" s="102">
        <f t="shared" si="6"/>
        <v>0.3</v>
      </c>
    </row>
    <row r="20" spans="2:20">
      <c r="B20" s="104" t="s">
        <v>264</v>
      </c>
      <c r="C20" s="72">
        <v>10</v>
      </c>
      <c r="D20" s="85">
        <v>4.3478260869565218E-3</v>
      </c>
      <c r="E20" s="72">
        <f t="shared" si="0"/>
        <v>13.30812854442344</v>
      </c>
      <c r="F20" s="85">
        <f t="shared" si="11"/>
        <v>2.0793950850661624E-3</v>
      </c>
      <c r="G20" s="72">
        <f t="shared" si="1"/>
        <v>23.30812854442344</v>
      </c>
      <c r="H20" s="102">
        <f t="shared" si="2"/>
        <v>2.6790952349911999E-3</v>
      </c>
      <c r="I20" s="103">
        <v>0.25</v>
      </c>
      <c r="J20" s="72">
        <f t="shared" si="3"/>
        <v>17.48109640831758</v>
      </c>
      <c r="K20" s="102">
        <v>0.28749999999999998</v>
      </c>
      <c r="L20" s="81">
        <v>0</v>
      </c>
      <c r="M20" s="105">
        <v>1.0999999999999999E-2</v>
      </c>
      <c r="N20" s="72">
        <f t="shared" si="4"/>
        <v>0.51897004962192816</v>
      </c>
      <c r="O20" s="102">
        <f t="shared" si="5"/>
        <v>3.0475350551966295E-3</v>
      </c>
      <c r="P20" s="72">
        <f t="shared" si="7"/>
        <v>0.32667798913043478</v>
      </c>
      <c r="Q20" s="72">
        <f t="shared" si="8"/>
        <v>0</v>
      </c>
      <c r="R20" s="72">
        <f t="shared" si="9"/>
        <v>0.19229206049149336</v>
      </c>
      <c r="S20" s="72">
        <f t="shared" si="10"/>
        <v>0.51897004962192816</v>
      </c>
      <c r="T20" s="102">
        <f t="shared" si="6"/>
        <v>0.45673076923076922</v>
      </c>
    </row>
    <row r="21" spans="2:20">
      <c r="B21" s="104" t="s">
        <v>361</v>
      </c>
      <c r="C21" s="72">
        <v>150</v>
      </c>
      <c r="D21" s="85">
        <v>6.5217391304347824E-2</v>
      </c>
      <c r="E21" s="72">
        <f t="shared" si="0"/>
        <v>199.62192816635155</v>
      </c>
      <c r="F21" s="85">
        <f t="shared" si="11"/>
        <v>3.1190926275992431E-2</v>
      </c>
      <c r="G21" s="72">
        <f t="shared" si="1"/>
        <v>349.62192816635155</v>
      </c>
      <c r="H21" s="102">
        <f t="shared" si="2"/>
        <v>4.0186428524867993E-2</v>
      </c>
      <c r="I21" s="103">
        <v>0.25</v>
      </c>
      <c r="J21" s="72">
        <f t="shared" si="3"/>
        <v>262.21644612476365</v>
      </c>
      <c r="K21" s="102">
        <f>AVERAGE(K10:K20)</f>
        <v>0.27295454545454545</v>
      </c>
      <c r="L21" s="102">
        <f>AVERAGE(L10:L20)</f>
        <v>0.19090909090909089</v>
      </c>
      <c r="M21" s="81">
        <v>0</v>
      </c>
      <c r="N21" s="72">
        <f t="shared" si="4"/>
        <v>6.1540412066076637</v>
      </c>
      <c r="O21" s="102">
        <f t="shared" si="5"/>
        <v>3.6138224781804389E-2</v>
      </c>
      <c r="P21" s="72">
        <f t="shared" si="7"/>
        <v>4.6522561060749261</v>
      </c>
      <c r="Q21" s="72">
        <f t="shared" si="8"/>
        <v>1.5017851005327372</v>
      </c>
      <c r="R21" s="72">
        <f t="shared" si="9"/>
        <v>0</v>
      </c>
      <c r="S21" s="72">
        <f t="shared" si="10"/>
        <v>4.6522561060749261</v>
      </c>
      <c r="T21" s="102">
        <f t="shared" si="6"/>
        <v>0.27295454545454545</v>
      </c>
    </row>
    <row r="22" spans="2:20">
      <c r="B22" s="80" t="s">
        <v>255</v>
      </c>
      <c r="C22" s="72">
        <v>184</v>
      </c>
      <c r="D22" s="85">
        <v>0.08</v>
      </c>
      <c r="E22" s="72">
        <f t="shared" si="0"/>
        <v>512</v>
      </c>
      <c r="F22" s="85">
        <f>D22</f>
        <v>0.08</v>
      </c>
      <c r="G22" s="72">
        <f t="shared" si="1"/>
        <v>696</v>
      </c>
      <c r="H22" s="102">
        <f t="shared" si="2"/>
        <v>0.08</v>
      </c>
      <c r="I22" s="103">
        <v>0.25</v>
      </c>
      <c r="J22" s="72">
        <f t="shared" si="3"/>
        <v>522</v>
      </c>
      <c r="K22" s="102">
        <v>0</v>
      </c>
      <c r="L22" s="81">
        <v>0</v>
      </c>
      <c r="M22" s="81">
        <v>0</v>
      </c>
      <c r="N22" s="72">
        <f t="shared" si="4"/>
        <v>0</v>
      </c>
      <c r="O22" s="102">
        <f t="shared" si="5"/>
        <v>0</v>
      </c>
      <c r="P22" s="72">
        <f t="shared" si="7"/>
        <v>0</v>
      </c>
      <c r="Q22" s="72">
        <f t="shared" si="8"/>
        <v>0</v>
      </c>
      <c r="R22" s="72">
        <f t="shared" si="9"/>
        <v>0</v>
      </c>
      <c r="S22" s="72">
        <f t="shared" si="10"/>
        <v>0</v>
      </c>
      <c r="T22" s="102"/>
    </row>
    <row r="23" spans="2:20">
      <c r="B23" s="80" t="s">
        <v>250</v>
      </c>
      <c r="C23" s="72">
        <v>310.5</v>
      </c>
      <c r="D23" s="85">
        <v>0.13500000000000001</v>
      </c>
      <c r="E23" s="72">
        <f t="shared" si="0"/>
        <v>1006.72</v>
      </c>
      <c r="F23" s="107">
        <f>D23+2.23%</f>
        <v>0.1573</v>
      </c>
      <c r="G23" s="72">
        <f t="shared" si="1"/>
        <v>1317.22</v>
      </c>
      <c r="H23" s="102">
        <f t="shared" si="2"/>
        <v>0.15140459770114942</v>
      </c>
      <c r="I23" s="103">
        <v>0.25</v>
      </c>
      <c r="J23" s="72">
        <f t="shared" si="3"/>
        <v>987.91499999999996</v>
      </c>
      <c r="K23" s="102">
        <v>0.3</v>
      </c>
      <c r="L23" s="81">
        <v>0.3</v>
      </c>
      <c r="M23" s="81">
        <v>0</v>
      </c>
      <c r="N23" s="72">
        <f t="shared" si="4"/>
        <v>28.155577499999996</v>
      </c>
      <c r="O23" s="102">
        <f t="shared" si="5"/>
        <v>0.1653373050970183</v>
      </c>
      <c r="P23" s="72">
        <f t="shared" si="7"/>
        <v>19.264342499999998</v>
      </c>
      <c r="Q23" s="72">
        <f t="shared" si="8"/>
        <v>8.8912349999999982</v>
      </c>
      <c r="R23" s="72">
        <f t="shared" si="9"/>
        <v>0</v>
      </c>
      <c r="S23" s="72">
        <f t="shared" si="10"/>
        <v>19.264342499999998</v>
      </c>
      <c r="T23" s="102">
        <f t="shared" ref="T23:T29" si="12">S23/(P$7*J23)</f>
        <v>0.3</v>
      </c>
    </row>
    <row r="24" spans="2:20">
      <c r="B24" s="80" t="s">
        <v>251</v>
      </c>
      <c r="C24" s="72">
        <v>264.5</v>
      </c>
      <c r="D24" s="85">
        <v>0.115</v>
      </c>
      <c r="E24" s="72">
        <f t="shared" si="0"/>
        <v>736</v>
      </c>
      <c r="F24" s="85">
        <f>D24</f>
        <v>0.115</v>
      </c>
      <c r="G24" s="72">
        <f t="shared" si="1"/>
        <v>1000.5</v>
      </c>
      <c r="H24" s="102">
        <f t="shared" si="2"/>
        <v>0.115</v>
      </c>
      <c r="I24" s="103">
        <v>0.25</v>
      </c>
      <c r="J24" s="72">
        <f t="shared" si="3"/>
        <v>750.375</v>
      </c>
      <c r="K24" s="102">
        <v>0.3</v>
      </c>
      <c r="L24" s="81">
        <v>0.3</v>
      </c>
      <c r="M24" s="81">
        <v>0</v>
      </c>
      <c r="N24" s="72">
        <f t="shared" si="4"/>
        <v>21.3856875</v>
      </c>
      <c r="O24" s="102">
        <f t="shared" si="5"/>
        <v>0.12558264659629129</v>
      </c>
      <c r="P24" s="72">
        <f t="shared" si="7"/>
        <v>14.632312499999999</v>
      </c>
      <c r="Q24" s="72">
        <f t="shared" si="8"/>
        <v>6.7533750000000001</v>
      </c>
      <c r="R24" s="72">
        <f t="shared" si="9"/>
        <v>0</v>
      </c>
      <c r="S24" s="72">
        <f t="shared" si="10"/>
        <v>14.632312499999999</v>
      </c>
      <c r="T24" s="102">
        <f t="shared" si="12"/>
        <v>0.3</v>
      </c>
    </row>
    <row r="25" spans="2:20">
      <c r="B25" s="80" t="s">
        <v>252</v>
      </c>
      <c r="C25" s="72">
        <v>230</v>
      </c>
      <c r="D25" s="85">
        <v>0.1</v>
      </c>
      <c r="E25" s="72">
        <f t="shared" si="0"/>
        <v>640</v>
      </c>
      <c r="F25" s="85">
        <f>D25</f>
        <v>0.1</v>
      </c>
      <c r="G25" s="72">
        <f t="shared" si="1"/>
        <v>870</v>
      </c>
      <c r="H25" s="102">
        <f t="shared" si="2"/>
        <v>0.1</v>
      </c>
      <c r="I25" s="103">
        <v>0.25</v>
      </c>
      <c r="J25" s="72">
        <f t="shared" si="3"/>
        <v>652.5</v>
      </c>
      <c r="K25" s="102">
        <v>0.3</v>
      </c>
      <c r="L25" s="81">
        <v>0.3</v>
      </c>
      <c r="M25" s="81">
        <v>0</v>
      </c>
      <c r="N25" s="72">
        <f t="shared" si="4"/>
        <v>18.596250000000001</v>
      </c>
      <c r="O25" s="102">
        <f t="shared" si="5"/>
        <v>0.1092023013880794</v>
      </c>
      <c r="P25" s="72">
        <f t="shared" si="7"/>
        <v>12.723750000000001</v>
      </c>
      <c r="Q25" s="72">
        <f t="shared" si="8"/>
        <v>5.8724999999999996</v>
      </c>
      <c r="R25" s="72">
        <f t="shared" si="9"/>
        <v>0</v>
      </c>
      <c r="S25" s="72">
        <f t="shared" si="10"/>
        <v>12.723750000000001</v>
      </c>
      <c r="T25" s="102">
        <f t="shared" si="12"/>
        <v>0.3</v>
      </c>
    </row>
    <row r="26" spans="2:20">
      <c r="B26" s="80" t="s">
        <v>359</v>
      </c>
      <c r="C26" s="72">
        <v>76.666666666666671</v>
      </c>
      <c r="D26" s="85">
        <v>3.3333333333333333E-2</v>
      </c>
      <c r="E26" s="72">
        <f>G26-C26</f>
        <v>1315.3333333333333</v>
      </c>
      <c r="F26" s="107">
        <f>E26/E$29</f>
        <v>0.20552083333333332</v>
      </c>
      <c r="G26" s="72">
        <f>H26*G$29</f>
        <v>1392</v>
      </c>
      <c r="H26" s="102">
        <v>0.16</v>
      </c>
      <c r="I26" s="103">
        <v>0.25</v>
      </c>
      <c r="J26" s="72">
        <f t="shared" si="3"/>
        <v>1044</v>
      </c>
      <c r="K26" s="108">
        <v>0.28620000000000001</v>
      </c>
      <c r="L26" s="109">
        <v>0.4</v>
      </c>
      <c r="M26" s="109">
        <v>0</v>
      </c>
      <c r="N26" s="72">
        <f t="shared" si="4"/>
        <v>31.949532000000005</v>
      </c>
      <c r="O26" s="102">
        <f t="shared" si="5"/>
        <v>0.18761645077217651</v>
      </c>
      <c r="P26" s="72">
        <f t="shared" si="7"/>
        <v>19.421532000000003</v>
      </c>
      <c r="Q26" s="72">
        <f t="shared" si="8"/>
        <v>12.528</v>
      </c>
      <c r="R26" s="72">
        <f t="shared" si="9"/>
        <v>0</v>
      </c>
      <c r="S26" s="72">
        <f t="shared" si="10"/>
        <v>19.421532000000003</v>
      </c>
      <c r="T26" s="102">
        <f t="shared" si="12"/>
        <v>0.28620000000000007</v>
      </c>
    </row>
    <row r="27" spans="2:20">
      <c r="B27" s="80" t="s">
        <v>253</v>
      </c>
      <c r="C27" s="72">
        <v>38.333333333333336</v>
      </c>
      <c r="D27" s="85">
        <v>1.6666666666666666E-2</v>
      </c>
      <c r="E27" s="72">
        <f>G27-C27</f>
        <v>286.66656666666671</v>
      </c>
      <c r="F27" s="107">
        <f>E27/E$29</f>
        <v>4.4791651041666672E-2</v>
      </c>
      <c r="G27" s="72">
        <f>H27*G$29</f>
        <v>324.99990000000003</v>
      </c>
      <c r="H27" s="102">
        <v>3.7356310344827587E-2</v>
      </c>
      <c r="I27" s="103">
        <v>0.25</v>
      </c>
      <c r="J27" s="72">
        <f t="shared" si="3"/>
        <v>243.74992500000002</v>
      </c>
      <c r="K27" s="108">
        <v>0.39340000000000003</v>
      </c>
      <c r="L27" s="109">
        <v>0</v>
      </c>
      <c r="M27" s="109">
        <v>0</v>
      </c>
      <c r="N27" s="72">
        <f t="shared" si="4"/>
        <v>6.2329293321750017</v>
      </c>
      <c r="O27" s="102">
        <f t="shared" si="5"/>
        <v>3.6601477580844255E-2</v>
      </c>
      <c r="P27" s="72">
        <f t="shared" si="7"/>
        <v>6.2329293321750017</v>
      </c>
      <c r="Q27" s="72">
        <f t="shared" si="8"/>
        <v>0</v>
      </c>
      <c r="R27" s="72">
        <f t="shared" si="9"/>
        <v>0</v>
      </c>
      <c r="S27" s="72">
        <f t="shared" si="10"/>
        <v>6.2329293321750017</v>
      </c>
      <c r="T27" s="102">
        <f t="shared" si="12"/>
        <v>0.39340000000000008</v>
      </c>
    </row>
    <row r="28" spans="2:20">
      <c r="B28" s="80" t="s">
        <v>254</v>
      </c>
      <c r="C28" s="72">
        <v>138</v>
      </c>
      <c r="D28" s="85">
        <v>0.06</v>
      </c>
      <c r="E28" s="72">
        <v>494.9884074822985</v>
      </c>
      <c r="F28" s="107">
        <f>E28/E$29</f>
        <v>7.7341938669109142E-2</v>
      </c>
      <c r="G28" s="72">
        <f t="shared" si="1"/>
        <v>632.9884074822985</v>
      </c>
      <c r="H28" s="102">
        <f>G28/G$29</f>
        <v>7.2757288216356145E-2</v>
      </c>
      <c r="I28" s="103">
        <v>0.25</v>
      </c>
      <c r="J28" s="72">
        <f>(1-I28)*G28</f>
        <v>474.74130561172387</v>
      </c>
      <c r="K28" s="102">
        <v>0.13</v>
      </c>
      <c r="L28" s="81">
        <v>0</v>
      </c>
      <c r="M28" s="81">
        <v>0</v>
      </c>
      <c r="N28" s="72">
        <f>P28+Q28+R28</f>
        <v>4.0115640324190673</v>
      </c>
      <c r="O28" s="102">
        <f t="shared" si="5"/>
        <v>2.3557008778963828E-2</v>
      </c>
      <c r="P28" s="72">
        <f>P$7*K28*J28</f>
        <v>4.0115640324190673</v>
      </c>
      <c r="Q28" s="72">
        <f>J28*Q$7*L28</f>
        <v>0</v>
      </c>
      <c r="R28" s="72">
        <f>M28*J28</f>
        <v>0</v>
      </c>
      <c r="S28" s="72">
        <f t="shared" si="10"/>
        <v>4.0115640324190673</v>
      </c>
      <c r="T28" s="102">
        <f t="shared" si="12"/>
        <v>0.13000000000000003</v>
      </c>
    </row>
    <row r="29" spans="2:20" s="98" customFormat="1">
      <c r="B29" s="98" t="s">
        <v>219</v>
      </c>
      <c r="C29" s="110">
        <v>2300</v>
      </c>
      <c r="D29" s="111">
        <v>1</v>
      </c>
      <c r="E29" s="110">
        <f>8700-C29</f>
        <v>6400</v>
      </c>
      <c r="F29" s="112">
        <f>SUM(F22:F28)+F9</f>
        <v>0.99995442304410909</v>
      </c>
      <c r="G29" s="110">
        <f>C29+E29</f>
        <v>8700</v>
      </c>
      <c r="H29" s="112">
        <f>SUM(H22:H28)+H9</f>
        <v>0.99996647212440215</v>
      </c>
      <c r="I29" s="103">
        <v>0.25</v>
      </c>
      <c r="J29" s="110">
        <f>SUM(J22:J28)+J9</f>
        <v>6524.7812306117239</v>
      </c>
      <c r="K29" s="113"/>
      <c r="N29" s="110">
        <f>P29+Q29+R29</f>
        <v>170.29174077488793</v>
      </c>
      <c r="O29" s="102">
        <f t="shared" si="5"/>
        <v>1</v>
      </c>
      <c r="P29" s="110">
        <f>SUM(P22:P28)+P9</f>
        <v>112.07535985204896</v>
      </c>
      <c r="Q29" s="110">
        <f>SUM(Q22:Q28)+Q9</f>
        <v>49.108729694105513</v>
      </c>
      <c r="R29" s="110">
        <f>SUM(R22:R28)+R9</f>
        <v>9.1076512287334577</v>
      </c>
      <c r="S29" s="110">
        <f t="shared" si="10"/>
        <v>121.18301108078242</v>
      </c>
      <c r="T29" s="113">
        <f t="shared" si="12"/>
        <v>0.28573433357130829</v>
      </c>
    </row>
    <row r="30" spans="2:20">
      <c r="K30" s="102"/>
    </row>
    <row r="31" spans="2:20">
      <c r="Q31" s="80">
        <f>Q29/(Q$7*J29)</f>
        <v>0.25088314820276553</v>
      </c>
    </row>
    <row r="32" spans="2:20" ht="16" thickBot="1"/>
    <row r="33" spans="2:20">
      <c r="B33" s="387" t="s">
        <v>360</v>
      </c>
      <c r="C33" s="388"/>
      <c r="D33" s="388"/>
      <c r="E33" s="388"/>
      <c r="F33" s="388"/>
      <c r="G33" s="388"/>
      <c r="H33" s="388"/>
      <c r="I33" s="388"/>
      <c r="J33" s="388"/>
      <c r="K33" s="388"/>
      <c r="L33" s="388"/>
      <c r="M33" s="388"/>
      <c r="N33" s="388"/>
      <c r="O33" s="388"/>
      <c r="P33" s="388"/>
      <c r="Q33" s="388"/>
      <c r="R33" s="388"/>
      <c r="S33" s="388"/>
      <c r="T33" s="389"/>
    </row>
    <row r="34" spans="2:20">
      <c r="B34" s="390"/>
      <c r="C34" s="391"/>
      <c r="D34" s="391"/>
      <c r="E34" s="391"/>
      <c r="F34" s="391"/>
      <c r="G34" s="391"/>
      <c r="H34" s="391"/>
      <c r="I34" s="391"/>
      <c r="J34" s="391"/>
      <c r="K34" s="391"/>
      <c r="L34" s="391"/>
      <c r="M34" s="391"/>
      <c r="N34" s="391"/>
      <c r="O34" s="391"/>
      <c r="P34" s="391"/>
      <c r="Q34" s="391"/>
      <c r="R34" s="391"/>
      <c r="S34" s="391"/>
      <c r="T34" s="392"/>
    </row>
    <row r="35" spans="2:20">
      <c r="B35" s="390"/>
      <c r="C35" s="391"/>
      <c r="D35" s="391"/>
      <c r="E35" s="391"/>
      <c r="F35" s="391"/>
      <c r="G35" s="391"/>
      <c r="H35" s="391"/>
      <c r="I35" s="391"/>
      <c r="J35" s="391"/>
      <c r="K35" s="391"/>
      <c r="L35" s="391"/>
      <c r="M35" s="391"/>
      <c r="N35" s="391"/>
      <c r="O35" s="391"/>
      <c r="P35" s="391"/>
      <c r="Q35" s="391"/>
      <c r="R35" s="391"/>
      <c r="S35" s="391"/>
      <c r="T35" s="392"/>
    </row>
    <row r="36" spans="2:20" ht="16" thickBot="1">
      <c r="B36" s="393"/>
      <c r="C36" s="394"/>
      <c r="D36" s="394"/>
      <c r="E36" s="394"/>
      <c r="F36" s="394"/>
      <c r="G36" s="394"/>
      <c r="H36" s="394"/>
      <c r="I36" s="394"/>
      <c r="J36" s="394"/>
      <c r="K36" s="394"/>
      <c r="L36" s="394"/>
      <c r="M36" s="394"/>
      <c r="N36" s="394"/>
      <c r="O36" s="394"/>
      <c r="P36" s="394"/>
      <c r="Q36" s="394"/>
      <c r="R36" s="394"/>
      <c r="S36" s="394"/>
      <c r="T36" s="395"/>
    </row>
  </sheetData>
  <mergeCells count="1">
    <mergeCell ref="B33:T36"/>
  </mergeCells>
  <hyperlinks>
    <hyperlink ref="L8" r:id="rId1" xr:uid="{D6E48CD7-38AF-43D0-A27B-48BC35F966EF}"/>
    <hyperlink ref="P7" r:id="rId2" display="https://personal.vanguard.com/us/funds/tools/benchmarkreturns" xr:uid="{C6D01301-D933-43EE-962D-A66D5DFD39E4}"/>
    <hyperlink ref="B5" r:id="rId3" xr:uid="{BB176558-C99E-48BC-A3B9-428A5F436BC9}"/>
  </hyperlinks>
  <pageMargins left="0.75" right="0.75" top="1" bottom="1" header="0.5" footer="0.5"/>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5C7D-79A2-483B-8EBC-7A24D08B830C}">
  <dimension ref="B2:E31"/>
  <sheetViews>
    <sheetView workbookViewId="0">
      <selection activeCell="F5" sqref="F5"/>
    </sheetView>
  </sheetViews>
  <sheetFormatPr baseColWidth="10" defaultRowHeight="14.5"/>
  <cols>
    <col min="1" max="1" width="4.54296875" customWidth="1"/>
  </cols>
  <sheetData>
    <row r="2" spans="2:5" ht="21">
      <c r="B2" s="189" t="s">
        <v>627</v>
      </c>
    </row>
    <row r="3" spans="2:5">
      <c r="B3" t="s">
        <v>629</v>
      </c>
      <c r="C3" s="199" t="s">
        <v>626</v>
      </c>
    </row>
    <row r="4" spans="2:5" ht="15.5">
      <c r="B4" s="50" t="s">
        <v>243</v>
      </c>
    </row>
    <row r="6" spans="2:5">
      <c r="B6" s="396">
        <v>2013</v>
      </c>
      <c r="C6" s="397"/>
      <c r="D6" s="397"/>
      <c r="E6" s="398"/>
    </row>
    <row r="7" spans="2:5">
      <c r="B7" s="399" t="s">
        <v>231</v>
      </c>
      <c r="C7" s="400" t="s">
        <v>244</v>
      </c>
      <c r="D7" s="21" t="s">
        <v>245</v>
      </c>
      <c r="E7" s="21">
        <v>8.1</v>
      </c>
    </row>
    <row r="8" spans="2:5">
      <c r="B8" s="399"/>
      <c r="C8" s="400"/>
      <c r="D8" s="21" t="s">
        <v>246</v>
      </c>
      <c r="E8" s="21">
        <v>3.4</v>
      </c>
    </row>
    <row r="9" spans="2:5">
      <c r="B9" s="399"/>
      <c r="C9" s="400"/>
      <c r="D9" s="21" t="s">
        <v>247</v>
      </c>
      <c r="E9" s="21">
        <v>0.9</v>
      </c>
    </row>
    <row r="10" spans="2:5">
      <c r="B10" s="399"/>
      <c r="C10" s="400" t="s">
        <v>238</v>
      </c>
      <c r="D10" s="21" t="s">
        <v>245</v>
      </c>
      <c r="E10" s="21">
        <v>21.2</v>
      </c>
    </row>
    <row r="11" spans="2:5">
      <c r="B11" s="399"/>
      <c r="C11" s="400"/>
      <c r="D11" s="21" t="s">
        <v>246</v>
      </c>
      <c r="E11" s="21">
        <v>17.5</v>
      </c>
    </row>
    <row r="12" spans="2:5">
      <c r="B12" s="399"/>
      <c r="C12" s="400"/>
      <c r="D12" s="21" t="s">
        <v>247</v>
      </c>
      <c r="E12" s="21">
        <v>13.1</v>
      </c>
    </row>
    <row r="13" spans="2:5">
      <c r="B13" s="399"/>
      <c r="C13" s="400" t="s">
        <v>217</v>
      </c>
      <c r="D13" s="21" t="s">
        <v>245</v>
      </c>
      <c r="E13" s="21">
        <v>15.7</v>
      </c>
    </row>
    <row r="14" spans="2:5">
      <c r="B14" s="399"/>
      <c r="C14" s="400"/>
      <c r="D14" s="21" t="s">
        <v>246</v>
      </c>
      <c r="E14" s="21">
        <v>14.2</v>
      </c>
    </row>
    <row r="15" spans="2:5">
      <c r="B15" s="399"/>
      <c r="C15" s="400"/>
      <c r="D15" s="21" t="s">
        <v>247</v>
      </c>
      <c r="E15" s="21">
        <v>12.7</v>
      </c>
    </row>
    <row r="16" spans="2:5">
      <c r="B16" s="399"/>
      <c r="C16" s="401" t="s">
        <v>248</v>
      </c>
      <c r="D16" s="24" t="s">
        <v>245</v>
      </c>
      <c r="E16" s="24">
        <v>45</v>
      </c>
    </row>
    <row r="17" spans="2:5">
      <c r="B17" s="399"/>
      <c r="C17" s="401"/>
      <c r="D17" s="24" t="s">
        <v>246</v>
      </c>
      <c r="E17" s="24">
        <v>35</v>
      </c>
    </row>
    <row r="18" spans="2:5">
      <c r="B18" s="399"/>
      <c r="C18" s="401"/>
      <c r="D18" s="24" t="s">
        <v>247</v>
      </c>
      <c r="E18" s="24">
        <v>26.7</v>
      </c>
    </row>
    <row r="19" spans="2:5">
      <c r="B19" s="399" t="s">
        <v>232</v>
      </c>
      <c r="C19" s="400" t="s">
        <v>244</v>
      </c>
      <c r="D19" s="21" t="s">
        <v>245</v>
      </c>
      <c r="E19" s="24">
        <v>0.4</v>
      </c>
    </row>
    <row r="20" spans="2:5">
      <c r="B20" s="399"/>
      <c r="C20" s="400"/>
      <c r="D20" s="21" t="s">
        <v>246</v>
      </c>
      <c r="E20" s="24">
        <v>0.2</v>
      </c>
    </row>
    <row r="21" spans="2:5">
      <c r="B21" s="399"/>
      <c r="C21" s="400"/>
      <c r="D21" s="21" t="s">
        <v>247</v>
      </c>
      <c r="E21" s="24">
        <v>0.1</v>
      </c>
    </row>
    <row r="22" spans="2:5">
      <c r="B22" s="399"/>
      <c r="C22" s="400" t="s">
        <v>238</v>
      </c>
      <c r="D22" s="21" t="s">
        <v>245</v>
      </c>
      <c r="E22" s="24">
        <v>2.4</v>
      </c>
    </row>
    <row r="23" spans="2:5">
      <c r="B23" s="399"/>
      <c r="C23" s="400"/>
      <c r="D23" s="21" t="s">
        <v>246</v>
      </c>
      <c r="E23" s="24">
        <v>1.6</v>
      </c>
    </row>
    <row r="24" spans="2:5">
      <c r="B24" s="399"/>
      <c r="C24" s="400"/>
      <c r="D24" s="21" t="s">
        <v>247</v>
      </c>
      <c r="E24" s="24">
        <v>0.9</v>
      </c>
    </row>
    <row r="25" spans="2:5">
      <c r="B25" s="399"/>
      <c r="C25" s="400" t="s">
        <v>217</v>
      </c>
      <c r="D25" s="21" t="s">
        <v>245</v>
      </c>
      <c r="E25" s="24">
        <v>1</v>
      </c>
    </row>
    <row r="26" spans="2:5">
      <c r="B26" s="399"/>
      <c r="C26" s="400"/>
      <c r="D26" s="21" t="s">
        <v>246</v>
      </c>
      <c r="E26" s="24">
        <v>0.8</v>
      </c>
    </row>
    <row r="27" spans="2:5">
      <c r="B27" s="399"/>
      <c r="C27" s="400"/>
      <c r="D27" s="21" t="s">
        <v>247</v>
      </c>
      <c r="E27" s="24">
        <v>0.7</v>
      </c>
    </row>
    <row r="28" spans="2:5">
      <c r="B28" s="399"/>
      <c r="C28" s="401" t="s">
        <v>248</v>
      </c>
      <c r="D28" s="24" t="s">
        <v>245</v>
      </c>
      <c r="E28" s="24">
        <v>3.8</v>
      </c>
    </row>
    <row r="29" spans="2:5">
      <c r="B29" s="399"/>
      <c r="C29" s="401"/>
      <c r="D29" s="24" t="s">
        <v>246</v>
      </c>
      <c r="E29" s="24">
        <v>2.6</v>
      </c>
    </row>
    <row r="30" spans="2:5">
      <c r="B30" s="399"/>
      <c r="C30" s="401"/>
      <c r="D30" s="24" t="s">
        <v>247</v>
      </c>
      <c r="E30" s="24">
        <v>1.7</v>
      </c>
    </row>
    <row r="31" spans="2:5">
      <c r="B31" s="51"/>
    </row>
  </sheetData>
  <mergeCells count="11">
    <mergeCell ref="B19:B30"/>
    <mergeCell ref="C19:C21"/>
    <mergeCell ref="C22:C24"/>
    <mergeCell ref="C25:C27"/>
    <mergeCell ref="C28:C30"/>
    <mergeCell ref="B6:E6"/>
    <mergeCell ref="B7:B18"/>
    <mergeCell ref="C7:C9"/>
    <mergeCell ref="C10:C12"/>
    <mergeCell ref="C13:C15"/>
    <mergeCell ref="C16:C18"/>
  </mergeCells>
  <hyperlinks>
    <hyperlink ref="C3" r:id="rId1" xr:uid="{F1FFB4CF-41BD-4B11-B4B5-E85195104BA4}"/>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o a A A B Q S w M E F A A C A A g A g W R + U 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B Z H 5 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W R + U 8 X 1 Y N 8 y F w A A b M M A A B M A H A B G b 3 J t d W x h c y 9 T Z W N 0 a W 9 u M S 5 t I K I Y A C i g F A A A A A A A A A A A A A A A A A A A A A A A A A A A A O 2 d 7 2 5 b 1 5 X F v x v w O x A K C k i A L N x 9 z t 7 n T w J 9 K G w 3 n Q K T p L E D F I g K g Z a u b A I U a Z C U Y 0 8 Q Y N 5 h n q J 9 j b z J P M l c m X H j O F p r u Q U K d I D m S y w e k q K 2 z t n 8 8 W q t t b f j x W 6 x X s 2 e 7 P 9 v n 9 2 / d / / e 9 s V 8 M 1 7 O P j n 4 8 u p q + 2 K 9 G W f f j f P l 7 s X s 2 Z v Z x f p m t d u 8 m a 2 v Z u v N 4 v l i d T A 7 n S 3 H 3 f 1 7 s + m / J + u b z c U 4 3 f J w + + r k 0 f r i 5 n p c 7 Q 5 / t 1 i O J w / X q 9 3 0 x f b w 4 O G n Z 9 9 s x 8 3 2 7 P n J Z n E x f a / L s 3 d 3 3 Z 5 9 P t + + v L 3 l 6 / H l e r v Y r T d v z h 5 v d 4 v r + W 6 x e j 7 b z V / P x l f z 7 e 1 L n l 7 M Y n W 5 e L W 4 v J k v t 7 M H s 8 c P Z 5 v p U Z v d 2 c e 8 7 p P d 6 9 3 B 0 f G 3 j 8 b l 4 n q x G z e n B 8 c H x 7 O H 6 + X N 9 W p 7 m o b j 2 e P V x f p y + r a n J Y b B j m d / v F n v x i e 7 N 8 v x 9 O d / n n y x X o 1 / P j r e F + C T g 6 d v X o 6 z 6 + l x V 4 s f / 3 J b n K f z Z 9 O 9 n m 7 m q + 3 V e n O 9 / w a 3 9 9 o e 7 s t 1 / P 3 3 B / t b b X o B u 9 v H 7 8 b X u x + O Z + 9 u T + 9 u X 9 1 c P x s 3 7 6 1 k u O J w J e B K g S s V r j S 4 0 u G K D X j J 8 B I u g + E 6 G C 6 E 4 U o Y L o X h W h g u h u F q p O E X v / Y f j u 7 f W 6 z u 3 k 6 / P J 7 / M Z 2 o z W p + e 3 D n y w / P x n + O t 9 9 m 9 m Q 3 3 4 3 / i m f 0 o 1 + 8 O K j 1 H z y n j 1 c P d j / + d T d u Z y 8 3 6 + u b 7 c 9 H 9 a v p 6 + l R v x / n l 1 M F 3 h 3 S 2 b c / 3 f 7 b 5 f L J x X w 5 3 2 x P d 5 u b f / T o 3 / E C b v v A n / 7 0 q x a Q h s E f p M H a 4 f z V u J k / H x 9 / 8 / W z x X I 5 l e r o j j 3 1 m / X V 4 2 8 e p N t N + t U 4 v f D V b n r I y e 0 3 f b f 8 + a O v w O L b 7 / I R T / + / / / 0 / 4 h u c 2 x 3 L / 4 S d P T t M R / / e 3 f / e 3 f + v d v c H e P L P 3 7 9 P / / D F L A 3 J P g S j O z b f Z + 9 t P o t a / h U p 6 I P b M 7 j d w e 0 B b i / g 9 g p u b + D 2 D m 5 / S z 1 3 b a q P I x / y S E E / 5 J E f Q 0 A f / h j o b L z H Q F P 7 K / 6 r l U 4 f m D A U p r v O 2 3 v L a G c k t D U S L 0 v C Z U m F P x L D Y W r 8 k W j b 5 A E t 8 K p k 8 q k h 8 0 d i Z M 7 B H 4 k 2 T U a H K P O q Z I z N z o + T 4 + P k / D g 5 b C i o o z i v i u M P E 8 4 P k + M P F M 5 P U 6 B d E 6 i 9 B q 9 K 4 C Y T / D Q F P k 3 B T 1 O g X R O o 9 w a v S s E 9 p v D T V P B p K v w 0 F b R r C n w j 4 l U p u M c U f p o K P k 2 V n 6 a K d k 1 F v b f y q l T c Y y o / T Z V c p e C n q a J d U 1 H v b b w q D f e Y x k 9 T w 6 e p 8 d P U 0 K 5 p q P c 2 X p U G 3 7 A b P 0 w d H 6 b O D 1 N H m 6 a j 1 t t 5 U T p u M Z 0 f p l 7 R T 9 / 5 W e o Y 8 1 D r t Y G X x Q Z y h W v g 5 8 k G c p 1 r 4 C f K B s h 6 A + r A N v D y 2 E A u / 0 k S J i i s W N j Q F j J D j d h M 1 I d d D V Q 4 z K 4 J C i K 2 B H d S Q v 3 Y k q h P I h 8 W B B Y b 4 W I T Y G w J 7 q S E 2 r I l U Z 9 M r i M L O j a C x y b 4 2 D L c S R l 1 Z 8 u i P p l c V h a Q b I S S T W C y O d x J j r q 0 u a i P k 1 4 k W N k I L J u g Z X O 4 k x x 2 6 x D 1 C d K L B D I b Y W Y T 0 G w B d 1 L A b h 2 i P k F 6 k S B n I + h s g p 2 t w J 1 U Y L c u o j 6 F X b o Q Z 4 0 Q t A m E t g J 3 U o X d u o r 6 V N K L B E c b A W k T J G 0 E p a 3 C f l 1 F h S r p R g K o j R C 1 C a S 2 B v d S g / 2 6 i Q o 1 U i H B 1 d b I a R N o b R 3 u p Q 7 7 d R f 1 6 a Q b C b 4 2 A t g m C N s 6 3 E k d 9 u u u r h U O C N u T g O x E I D s J y E 4 D 2 k h p Q O 0 6 D e K K 4 U A u G Q r I T g S y k 4 D s R C A 7 G b y i a q J C 5 M / t S W B 2 I p i d B G Y n Q 1 s p G W r Y K Y k K J V I h g d m J Y H Z S V 5 8 T 3 E s J v f U n + B e r d + u 4 G S W B 2 Y l g d h K Y n T K + N g 8 v z m d R n 0 w u z w v M T g S z k 8 D s l O F O c t S u k 4 v 6 O O l G A r M T w e w k M D s 5 3 E m O 2 n V y U R 8 n 3 U h g d i K Y n Q R m J 4 L Z K W D H D l G h I N 1 I g H Y i o J 0 E a K c C 9 1 K B f x k t o k K F V E i A d i K g n Q R o p w K v r q U C G 3 Y R B a q k H Q n S T o S 0 k y D t V O F W q r B h V / X n Q t K O B G c n w t l J c H Z q c C s 1 2 L C b q E 8 j 7 U h w d n r L 2 X d v F I H Z q c G N 1 G C / 7 q I 8 n X Q j g d m J Y H Y S m J 0 6 3 E g d 9 u s u 6 t P h 9 f 0 k K D s P + K R l g d l 5 g H K N A b 3 x 5 4 G X J 7 + F 7 D t / l C w o O x P K z o K y 8 w D / N G / 4 b / O i P E T M m g V j Z 8 L Y W T B 2 J o y d D f 6 R 3 k S F i L o 1 C 8 r O h L K z o O w M B R 4 5 o W a d k 6 h Q g q 0 o C 8 j O B L K z g O y M Z R 4 Z 9 e q c R X k y b k V Z Q H Y m k J 0 F Z G e s 9 s i o W e c s 6 u P w E 3 8 W j J 0 J Y 2 f B 2 B l q P r K j X p 1 d l M d J L x K M n Q l j Z 8 H Y G U o / c s B m H a I + w b R C 4 q Q R w s 6 C s D N U g O S A 3 b q I + h T S i Q R h Z 0 L Y W R B 2 h k K Q X K C e q o j 6 F N K K B G B n A t h Z A H a G e p B c Y a + u o j 6 V t C I B 2 J k A d h a A n a E s J D f Y r J u o T y O 9 S A B 2 J o C d B W B n q A 7 J D U v z R H 0 a 6 U W C s D M h 7 C w I O 0 O V S O 6 w W 3 d R n 4 7 f 9 Q V g 5 0 6 O m i B s J 4 T t A 2 r X P g g B 4 4 C b k Q v G 9 g E f N h e Q 7 V A t 4 g N q 1 z 6 I C h G v m A v I d g L Z L i D b o V r E D b V r N 1 E f Y h 1 z g d h O E N s F Y j t U i z i U T n s S 9 U m 4 G b l A b I e X s V 0 Q t h P C d q i g 9 i z q k 3 E z c s H Y T h j b B W M 7 V I s 4 F F J 7 F h X K 8 O O + C 8 R 2 J 0 d N M L Z D s Y g T O b U o j 5 N W J B j b 4 V V s F 4 T t U C r i U F P t I a o T p B E J w n Z C 2 C 4 I 2 6 F U x K G 0 2 k P U 5 y 1 f 3 7 3 B B G A 7 A W w X g O 1 Q K e J Q Y O 1 F 6 f K J M F 8 A t h P A d g H Y D p U i D n X W X k V 9 K u l D A r C d A L Y L w H Y C 2 A 4 F 1 1 5 F h R p p R Q K x n S C 2 C 8 R 2 q B R x q L v 2 J i r U S I U E Y j t B b B e I 7 V A p 4 l B / 7 V 3 U p 5 N m J B D b M W K 7 Q G y H Q h G H M u w Y e H n i L V 7 f + X J C 8 H U Q v g 7 B 1 w G F I g F V 2 D H w 8 s S A e 1 E I v g 7 C 1 y H 4 O q B M J K A K O 4 Q j M Y g l M Q R f B + H r E H w d U C Y S U I U d w p c Y C X e i E H w d b / n 6 7 u 0 p 8 D o g X g c U Y Y d w J 0 b C j S g E X g f B 6 x B 4 H V A l E l C E H c K k G B m / 7 Y f A 6 4 A X s E P Q d U C N S E A J d g i n Y j h p R I K u g 9 B 1 C L o O S N c B J d i h D I t B G p H g 6 y B 8 H Y K v A y p E A k q w Q / k W g z Q i w d c R 5 K Q J w A 6 o E A k o w Q 5 h X 4 y C 3 / J D A H Y Q w A 4 B 2 A E F I g E l 2 C F c j F F J J x K A H Q S w Q w B 2 Q I F I V N i r h Z k x K n n T F 3 g d B K 9 D 4 H V A g U h A A X Y I T 2 M 0 0 o s E X g f B 6 x B 4 H Q S v A 0 q w Q 7 g b o 5 N u J A A 7 C G C H A O y A G p G A E u w Q L s f o u E J F E H Y Z 8 G k r A r E L F I k U q M E u w u Z Y B v g B p A j C L g O 8 q l Y E Y B e o E S m G u n U R J s d C E j + K A O w C L 1 8 X g d e F 4 H W B + u s i T I 6 F 5 H 4 U A d i F A H Y R g F 2 g Q q R A / X U R J s d C 4 j + K I O x C C L s I w i 5 Q I l K g / r o I k 2 M h K S B F E H Y h h F 0 E Y R d I 2 A X q r 4 s w O R Y S B l I E Y x d 4 / b o I w i 4 O 5 W o F y q + L 8 D g W E g l S B G I X e A G 7 C M A u U C B S A p Z H O B w L y Q U p A r A L A e w i A L s Q w C 5 Q f F 1 U P s h b w L 7 7 l 6 0 C Q g h h F 0 H Y B S p E S k H v + U W l h J C Y k C I I u x D C L o K w C 1 S I F C i 9 L s L i W I j F s Q j C L o S w i y D s A h U i B U q v i z A 4 F h I a U g R h F 0 L Y R R B 2 g Q q R A r X X R R g c S 4 d y v i L w u h C 8 L g K v C x S I F C i 9 L s L f W D r p R Q K v C 8 H r K v C 6 Q n 1 I h d r r K g y O d Y B X H a u g 6 z r g k 1 Y F X l c o D 6 l Q e 1 2 F v 7 E S f 2 M V f F 3 f 8 v X d Z R B 4 X S F e V 5 i o V 4 W 5 s e J M v S r o u h K 6 r o K u K x S H V K i 7 r s L b W E m E S B V 0 X e H V 6 y r Y u h K 2 r l B 4 X Y W 3 s Z I I k S r o u h K 6 r o K u K x S H V C i 8 r s L b W E m E S B V 0 X Q l d V 0 H X F d J 1 h c r r K r y N l U S I V I H X 1 f F R E 3 R d I V 1 X K L y u w t p Y i b W x C r 6 u h K + r 4 O s a 0 L h X o f K 6 C m d j L f A 9 v w q 6 r v D y d R V w X a E 6 p E L Z d R W 2 x k r y Q 6 q A 6 8 o y + F Q I H 0 7 h w z F 8 K o e P B f G p J D 4 a x S c O G g 7 j g 7 L r K l y N l a S H V A H X F V 6 8 r g K t K 0 H r C m X X V d g a K 0 k P q Q K u K 0 n m q 4 K u K 6 H r C o X X V R g b a 4 e X Q q r A 6 0 r w u g q 8 r g S v G 4 z p a 8 L a 2 A b 4 U b 8 J v m 7 w 4 n U T e N 0 I X j e o u 2 7 C 2 t g G K O Z r g q 8 b v H r d B F 0 3 c v W 6 Q d l 1 E 8 7 G R p y N T Q B 2 g 1 e v m + D r R v i 6 Q d l 1 E 7 7 G l u D n j y Y A u x H A b g K w G 7 l 8 3 W B K X x P O x k b i Q 5 p A 7 E Y Q u w n E b l A g 0 q D u u g l n Y y P x I U 0 g d i O I 3 Q R i N y g R a V B 4 3 Y S 1 s Z H 4 k C Y Q u x H E b g K x G 5 S I N C i 9 b s L a 2 E h 8 S B O M 3 Q h j N 8 H Y D U p E G p R e N 2 F t b C Q 8 p A n E b i S l r w n G b p C x G 9 R e N 2 F t b A W + 7 z c B 2 Q 1 n h z T B 2 A 0 K R B p U X j d h b G w V v + k L x G 4 E s Z t A 7 A b 1 I Q 0 G 9 D X h a 2 w k O K S p x G s W e a 0 y r y F i N y i 7 b s L X 2 E h A X 5 P B 1 + S g C c R u U B 3 S o O y 6 C V 9 j I 8 k h T Q B 2 I w F 9 T R B 2 g + q Q B n X X T R g b O z E 2 d s H X n S T 0 d Q H Y n c R g d y i 9 7 s L Y 2 E l 6 S B e I 3 U l G X x e M 3 S F j d y i 9 7 s L Y 2 A 1 e 4 u 8 C s T t B 7 C 4 Q u 0 P E 7 l B 5 3 Y W v s S c o 4 e + C s D v J 5 + s C s T t B 7 A 6 1 1 1 1 Y G 3 u C V x 6 7 I O x O C L s L w u 5 Q I N K h 9 L o L X 2 P P 8 F 2 / C 8 D u G e f x C 7 7 u h K 8 7 F F 9 3 Y W z s J D y k C 8 L u h L C 7 I O w O F S I d i q + 7 s D Z 2 E h 7 S B W F 3 Q t h d E H Y n h N 2 h / L o L c 2 M n 8 S F d M H Y n j N 0 F Y 3 e o E e l Q f t 2 F u 7 G T + J A u G L u T g L 4 u I L t D k U i H 8 u s u 3 I 2 d x I d 0 Q d m d 5 P N 1 g d m d Y H a H A u w u / I 2 d + B u 7 A O 1 O Q L s L 0 O 5 Q J t K h A L s L d 2 M n A S J d g H Y n o N 0 F a H c o E + k w o q 8 L d 2 M n A S J d g H b v 8 P J a V 4 N m 2 K Q Z q L / u w t / Y c U Z f F 6 B t A y H t a V F N n K E j Z 6 A I e 1 o S g e E D y R G Z F k V k + E C A e 1 p U o 2 e g a M Q G q M a e l l S t 2 A D q Q W D 3 d A c 2 o E d N o B n Y C J o B B v d N S 6 p W J F f E B g H g 0 x 1 I X v + g R t E M U E Y y L c H I / k H Y H 6 c 7 Q J 3 / t C Z C + w e S M D I t q s P I J t I M U K U 9 L a l S k Z i R a V E d R h L m N y 2 q w 8 h G 0 w x Q r j 0 t q W q R w J F p U R 1 H Q u b T o h y X B T 8 G T 2 t w 9 s o g n J H T H V i x B K B P d 2 C n U Y 2 q G d i s m g F K u K c l V S y S Q T I t q v M Y 5 D y q k T U D m 1 k z w K w / G 4 R V c r o D K 5 b g 9 e k O 7 D y q 2 T U D l J 5 M S 3 g W m 3 B M T n d g t R L Y b g P h 9 m l R n U Y 2 w 2 a A y u 5 p S d W K h J N M i + o 4 V n g 9 Y V p T p x E q U W y A + u 5 p S Z W K B J R M i + o s E o i f F t V Z h I K U a Y n M + l O V a l B H Y I M g + e k O 7 C S q q T Y D G 2 s z Q L 3 3 t K R K 1 R l y C a K f 7 s D O o o J 6 Y 1 B v U P h t J m y V t h 8 j e f c v y h T T G 2 N 6 U 0 x v j O k N K s D N h M H S j E S Y m C m q 3 w + U B B V R U G 8 M 6 g 1 K w c 2 E 1 d K M e C 3 N F N Q b g 3 p T U E + G S x q U h J s J v 6 U Z S Q w 0 U 1 B v i Z x G U 1 R v j O o N B g e a C e O l G c k 2 M V N U b 4 z q T V E 9 G T Z p U C J u J v y X Z p n V S j G 9 M a Y 3 x f T G m N 6 g V t x M W D H N S N q J m Y J 6 Y 1 B v C u q N Q b 1 B 1 b i Z M G W a k d g T M w X 1 + w m U o P E p p i d D K A 1 G C 5 o J a 6 Y Z D h c 0 U 0 R v 8 P K 7 m e J 5 M o j S o I L c T L g z z U g A i p n i e W M 8 b 4 r n y T x K g 0 J y M 2 H S N C M 5 K G a K 5 o 3 R v C m a N 3 I x 3 g w q y s 2 E W 9 O M B K K Y K a A 3 B v S m g J 5 M p z Q Y O m g m T J t m J B f F T A G 9 E a A 3 B f T 7 G Z X o w Z g g h H n T j I S j m C m e N 8 b z p n i e z K o 0 P A o + C Q + n J Z K R Y k n R f C J B h J Y U z i e G 8 w n P h E / C z W m J 5 B F a U j i f G M 4 n h f N 4 d K U l P B o + C V e n J R J L a E n R f G I 0 n x T N 4 w m W l s i E e O H u t E T C U y w p m k + M 5 p O i + c R o P p F R 8 c L o a f t Z l n e 3 n q R g P j G Y T w r m 8 U B L S 3 h g f B J m T 0 s k S 8 W S g v n E Y D 4 p m M d z L S 3 h u f F J e D 4 t k d h C S w r l E 0 P 5 p F A e j 7 e 0 h M f H J + H 9 t P 1 8 S 7 D v F M c n x v F J c X x i F + c T H i O f h A f U E g l Z s a R Q P p G Y F U u K 5 R O 7 O p / w P P k k 7 K C W S N i K J c X z i f F 8 U j y f G M 8 n P F g + C V + o J Z K 6 Y k k R f W J E n x T R 4 + G X l q B 4 3 Z K w h 1 o i 4 S u W F M 8 n x v N J 8 X x i P J / w m P k k n K K W i F X U k i L 6 / S R M 0 G M U 0 C c S d W g J j 5 t P w i 9 q i R h G L S m k T w z p k 0 J 6 P B X T E p 4 6 n 4 R r 1 B K x j V p W S J 8 Z 0 m e F 9 H g 6 p m V o H r U s 3 K O W i X 3 U s g L 6 z I A + K 6 D H U z I t Q 4 G 7 Z e E i t U x s p J Y V 0 G c G 9 F k B P R 6 V a R k K 3 S 0 L M 6 l l 4 i a 1 r I A + M 6 D P C u j x x E z L M B D R s r C U W i a e U s s K 5 z M J b r G s e B 5 P z r Q M Z e + W h a / U M s l u s a x 4 P j O e z 4 r n 8 Q B N y z A e 0 b K w l 1 o m E S 6 W F c 9 n x v N Z 8 T w e p G k Z i u A t C 5 e p Z R K U a F n x f C Z p 5 J Y V 0 O N 5 m p Z h X q J l Y T a 1 T B J d L C u c z w z n s 8 J 5 P F b T M h T E W x a e U 8 u F 9 S w F 8 5 n B f F Y w j 6 d r W o a 6 e M v C f G q Z J L x Y V i i f G c p n h f J 4 y K Z l m K F o W Z h Q L Z O g F 8 s K 5 T N D + a x Q H s / a t A w 1 8 p a F F 9 U y C V O 0 r E A + M 5 D P C u T x y E 3 L U C p v W V h S L Z P Y F 8 u K 4 z P j + K w 4 P j O O z z B b 0 b L w p l o m 8 S + W F c l n R v K u S B 5 P 4 D S H E Y v m w q J q T j y q 5 o r k n Z G 8 K 5 L H g z j N s W r e h U / V n I Q t m i u S d x y 3 a K 5 A H o / j N I e J i + b C r m q O M x f N F c c 7 4 3 h X H I + H c p p j x b w L 1 6 o 5 s a 2 a K 4 5 3 x v G u O N 4 Z x z t M Y D Q X 7 l V z E h B j r k h + P 6 A T / J I V y D s D e Y d J j O b C x 2 p O j K z m C u W d o b w r l H e G 8 g 4 j G c 2 F n d W c J M a Y K 5 h 3 B v O u Y N 4 Z z D s M Z z Q X v l Z z Y m w 1 V z j v D O d d 4 b w z n H c Y 0 m g u 7 K 3 m J E P G X A G 9 4 x x 0 c 8 X z z n j e s W j e h c 3 V n C Q 2 m i u i d 0 b 0 r o g e z / Q 0 h 7 G N 5 s L t a k 7 s r u a K 6 J 0 R v S u i d 0 b 0 j l X z L k y v t p / t C X a P Q v r 9 c E / 0 Y H U Y s d T G s W b e h f P V 9 g M + 0 W t S J 5 E B v S u g x 1 M + z W G Q o 7 k w w J o T B 6 y 5 w n l n O O 8 K 5 5 3 h f M B A R w t l g w 0 c 6 W i h e D 4 Y z 4 f i + W A 8 H z D Z 0 U K 5 Y A N n O 1 o o o A 8 G 9 K G A P g j Q B 0 x 4 t F A u 2 G A u 2 F B I H 0 a 6 V i i m D 8 b 0 g S X z o V y w Q a J o L B T V 7 4 e B g l I r q A 8 G 9 Q E T H y 2 U D 3 Y / E h S 8 K s X 0 + 5 m g 6 M H q M G K p T W C 9 f C g P b D A P b C i i 3 8 8 G B T + R A n o 8 H t Q C h j 9 a K A N s k H A a C 4 X z w X A + F M 4 H T l m 3 g C G Q F s o A G 8 w A G 4 r m g 9 F 8 K J r H 0 0 I t s F g + l P 9 1 P y 4 U l E q h f D C U D 4 X y e G a o B Z b L h z K / B s 6 E t F A g H z g V 0 k J x P B 4 c a o H F 8 q G s r 8 G s r 6 E 4 P h j H h + L 4 D + e H / n B 0 / 9 5 i d f / e b P r v k 4 P b e 8 + u 1 5 e L q 8 W P f z n 4 7 P 6 9 + / e 2 L + a b 8 X J a + / L q a v t i v R l n 3 4 3 z 5 e 7 F 7 D A d H c x O Z 8 t x t 3 / 0 k / X N 9 F 2 n W x 5 u X 5 0 8 W l / c X E 8 v 4 f B 3 i + V 4 8 n C 9 2 k 1 f b A 8 P H n 5 6 9 s 1 2 3 G z P n p 9 s F h f T U 1 + e v b v r 9 u z z + f b l 7 S 1 f j y / X 2 8 V u v X l z 9 v Q P X 8 z S k O z s g + 9 + s n u 9 O z g 6 / v b R u F x c L 3 b j 5 v T g s + n n 2 v + Q 2 9 N 2 P H u 8 u p h + j t X z 0 z J x n h 3 P / n i z 3 o 1 P d m + W 4 + n P / z z 5 Y r 0 a / 3 x 0 / O 7 n f 7 x 6 s P v x r 7 t x O 3 u 5 W V / f b G 9 / w K f z Z 9 M d v 5 q + n h 7 1 + 3 F + O b 3 8 w / 0 P e z z 7 9 q f b f 7 t c P r m Y L + e b 7 e l u c / P + U / 6 y p H 9 7 v q e b + W p 7 t d 5 c 7 1 / y 7 b 2 2 h 3 e 8 g O P v b 3 9 1 N 6 v d 5 s 2 v 9 t u T 2 1 / N + f r q / P l y / W y + n P 6 1 r 9 H 5 v k b n 6 + 9 W 4 + X 5 s z f n F 4 v d 4 r / G 1 f b 2 v h d / e 7 K 7 d s m X f 8 d T n B 9 + 8 + T R + b P F c r l Y r 4 7 u 2 J N / 3 5 P 9 5 v a r z x 9 9 d Q R e 2 t P 5 6 / P N + G p c 3 Y z n y / V 2 + + n 5 h 8 / / 9 v V c f / B 6 Y L V 2 0 / P d P s / 5 Y n W 1 X F z s f n p p t D x P f / 2 Y 9 e p 8 v X s x b n 5 6 5 G L c i t f x 8 c f v / w B Q S w E C L Q A U A A I A C A C B Z H 5 T h S p h W a Y A A A D 5 A A A A E g A A A A A A A A A A A A A A A A A A A A A A Q 2 9 u Z m l n L 1 B h Y 2 t h Z 2 U u e G 1 s U E s B A i 0 A F A A C A A g A g W R + U w / K 6 a u k A A A A 6 Q A A A B M A A A A A A A A A A A A A A A A A 8 g A A A F t D b 2 5 0 Z W 5 0 X 1 R 5 c G V z X S 5 4 b W x Q S w E C L Q A U A A I A C A C B Z H 5 T x f V g 3 z I X A A B s w w A A E w A A A A A A A A A A A A A A A A D j A Q A A R m 9 y b X V s Y X M v U 2 V j d G l v b j E u b V B L B Q Y A A A A A A w A D A M I A A A B i G 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t F w Q A A A A A A I s X B 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P Z m Z z a G 9 y Z S U y M H d l Y W x 0 a C U y M G J 5 J T I w Y 2 9 1 b n R y e S U y M G 9 m J T I w b 3 J p Z 2 l u 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Q 2 9 1 b n Q i I F Z h b H V l P S J s N D I i I C 8 + P E V u d H J 5 I F R 5 c G U 9 I k Z p b G x F c n J v c k N v Z G U i I F Z h b H V l P S J z V W 5 r b m 9 3 b i I g L z 4 8 R W 5 0 c n k g V H l w Z T 0 i R m l s b E V y c m 9 y Q 2 9 1 b n Q i I F Z h b H V l P S J s M C I g L z 4 8 R W 5 0 c n k g V H l w Z T 0 i R m l s b E x h c 3 R V c G R h d G V k I i B W Y W x 1 Z T 0 i Z D I w M j E t M T A t M j Z U M T Y 6 M z Y 6 M z E u N j g x N j U w M l o i I C 8 + P E V u d H J 5 I F R 5 c G U 9 I k Z p b G x D b 2 x 1 b W 5 U e X B l c y I g V m F s d W U 9 I n N C Z 1 V G Q l F V R k J R V U Z C U V V G Q l F V R k J R V U Z C U V k 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X S I g L z 4 8 R W 5 0 c n k g V H l w Z T 0 i R m l s b F N 0 Y X R 1 c y I g V m F s d W U 9 I n N D b 2 1 w b G V 0 Z S I g L z 4 8 R W 5 0 c n k g V H l w Z T 0 i U m V s Y X R p b 2 5 z a G l w S W 5 m b 0 N v b n R h a W 5 l c i I g V m F s d W U 9 I n N 7 J n F 1 b 3 Q 7 Y 2 9 s d W 1 u Q 2 9 1 b n Q m c X V v d D s 6 M j A s J n F 1 b 3 Q 7 a 2 V 5 Q 2 9 s d W 1 u T m F t Z X M m c X V v d D s 6 W 1 0 s J n F 1 b 3 Q 7 c X V l c n l S Z W x h d G l v b n N o a X B z J n F 1 b 3 Q 7 O l t d L C Z x d W 9 0 O 2 N v b H V t b k l k Z W 5 0 a X R p Z X M m c X V v d D s 6 W y Z x d W 9 0 O 1 N l Y 3 R p b 2 4 x L 0 9 m Z n N o b 3 J l I H d l Y W x 0 a C B i e S B j b 3 V u d H J 5 I G 9 m I G 9 y a W d p b i 9 U e X B l I G 1 v Z G l m a c O p L n t D b 2 x 1 b W 4 x L D B 9 J n F 1 b 3 Q 7 L C Z x d W 9 0 O 1 N l Y 3 R p b 2 4 x L 0 9 m Z n N o b 3 J l I H d l Y W x 0 a C B i e S B j b 3 V u d H J 5 I G 9 m I G 9 y a W d p b i 9 U e X B l I G 1 v Z G l m a c O p L n t D b 2 x 1 b W 4 y L D F 9 J n F 1 b 3 Q 7 L C Z x d W 9 0 O 1 N l Y 3 R p b 2 4 x L 0 9 m Z n N o b 3 J l I H d l Y W x 0 a C B i e S B j b 3 V u d H J 5 I G 9 m I G 9 y a W d p b i 9 U e X B l I G 1 v Z G l m a c O p L n t D b 2 x 1 b W 4 z L D J 9 J n F 1 b 3 Q 7 L C Z x d W 9 0 O 1 N l Y 3 R p b 2 4 x L 0 9 m Z n N o b 3 J l I H d l Y W x 0 a C B i e S B j b 3 V u d H J 5 I G 9 m I G 9 y a W d p b i 9 U e X B l I G 1 v Z G l m a c O p L n t D b 2 x 1 b W 4 0 L D N 9 J n F 1 b 3 Q 7 L C Z x d W 9 0 O 1 N l Y 3 R p b 2 4 x L 0 9 m Z n N o b 3 J l I H d l Y W x 0 a C B i e S B j b 3 V u d H J 5 I G 9 m I G 9 y a W d p b i 9 U e X B l I G 1 v Z G l m a c O p L n t D b 2 x 1 b W 4 1 L D R 9 J n F 1 b 3 Q 7 L C Z x d W 9 0 O 1 N l Y 3 R p b 2 4 x L 0 9 m Z n N o b 3 J l I H d l Y W x 0 a C B i e S B j b 3 V u d H J 5 I G 9 m I G 9 y a W d p b i 9 U e X B l I G 1 v Z G l m a c O p L n t D b 2 x 1 b W 4 2 L D V 9 J n F 1 b 3 Q 7 L C Z x d W 9 0 O 1 N l Y 3 R p b 2 4 x L 0 9 m Z n N o b 3 J l I H d l Y W x 0 a C B i e S B j b 3 V u d H J 5 I G 9 m I G 9 y a W d p b i 9 U e X B l I G 1 v Z G l m a c O p L n t D b 2 x 1 b W 4 3 L D Z 9 J n F 1 b 3 Q 7 L C Z x d W 9 0 O 1 N l Y 3 R p b 2 4 x L 0 9 m Z n N o b 3 J l I H d l Y W x 0 a C B i e S B j b 3 V u d H J 5 I G 9 m I G 9 y a W d p b i 9 U e X B l I G 1 v Z G l m a c O p L n t D b 2 x 1 b W 4 4 L D d 9 J n F 1 b 3 Q 7 L C Z x d W 9 0 O 1 N l Y 3 R p b 2 4 x L 0 9 m Z n N o b 3 J l I H d l Y W x 0 a C B i e S B j b 3 V u d H J 5 I G 9 m I G 9 y a W d p b i 9 U e X B l I G 1 v Z G l m a c O p L n t D b 2 x 1 b W 4 5 L D h 9 J n F 1 b 3 Q 7 L C Z x d W 9 0 O 1 N l Y 3 R p b 2 4 x L 0 9 m Z n N o b 3 J l I H d l Y W x 0 a C B i e S B j b 3 V u d H J 5 I G 9 m I G 9 y a W d p b i 9 U e X B l I G 1 v Z G l m a c O p L n t D b 2 x 1 b W 4 x M C w 5 f S Z x d W 9 0 O y w m c X V v d D t T Z W N 0 a W 9 u M S 9 P Z m Z z a G 9 y Z S B 3 Z W F s d G g g Y n k g Y 2 9 1 b n R y e S B v Z i B v c m l n a W 4 v V H l w Z S B t b 2 R p Z m n D q S 5 7 Q 2 9 s d W 1 u M T E s M T B 9 J n F 1 b 3 Q 7 L C Z x d W 9 0 O 1 N l Y 3 R p b 2 4 x L 0 9 m Z n N o b 3 J l I H d l Y W x 0 a C B i e S B j b 3 V u d H J 5 I G 9 m I G 9 y a W d p b i 9 U e X B l I G 1 v Z G l m a c O p L n t D b 2 x 1 b W 4 x M i w x M X 0 m c X V v d D s s J n F 1 b 3 Q 7 U 2 V j d G l v b j E v T 2 Z m c 2 h v c m U g d 2 V h b H R o I G J 5 I G N v d W 5 0 c n k g b 2 Y g b 3 J p Z 2 l u L 1 R 5 c G U g b W 9 k a W Z p w 6 k u e 0 N v b H V t b j E z L D E y f S Z x d W 9 0 O y w m c X V v d D t T Z W N 0 a W 9 u M S 9 P Z m Z z a G 9 y Z S B 3 Z W F s d G g g Y n k g Y 2 9 1 b n R y e S B v Z i B v c m l n a W 4 v V H l w Z S B t b 2 R p Z m n D q S 5 7 Q 2 9 s d W 1 u M T Q s M T N 9 J n F 1 b 3 Q 7 L C Z x d W 9 0 O 1 N l Y 3 R p b 2 4 x L 0 9 m Z n N o b 3 J l I H d l Y W x 0 a C B i e S B j b 3 V u d H J 5 I G 9 m I G 9 y a W d p b i 9 U e X B l I G 1 v Z G l m a c O p L n t D b 2 x 1 b W 4 x N S w x N H 0 m c X V v d D s s J n F 1 b 3 Q 7 U 2 V j d G l v b j E v T 2 Z m c 2 h v c m U g d 2 V h b H R o I G J 5 I G N v d W 5 0 c n k g b 2 Y g b 3 J p Z 2 l u L 1 R 5 c G U g b W 9 k a W Z p w 6 k u e 0 N v b H V t b j E 2 L D E 1 f S Z x d W 9 0 O y w m c X V v d D t T Z W N 0 a W 9 u M S 9 P Z m Z z a G 9 y Z S B 3 Z W F s d G g g Y n k g Y 2 9 1 b n R y e S B v Z i B v c m l n a W 4 v V H l w Z S B t b 2 R p Z m n D q S 5 7 Q 2 9 s d W 1 u M T c s M T Z 9 J n F 1 b 3 Q 7 L C Z x d W 9 0 O 1 N l Y 3 R p b 2 4 x L 0 9 m Z n N o b 3 J l I H d l Y W x 0 a C B i e S B j b 3 V u d H J 5 I G 9 m I G 9 y a W d p b i 9 U e X B l I G 1 v Z G l m a c O p L n t D b 2 x 1 b W 4 x O C w x N 3 0 m c X V v d D s s J n F 1 b 3 Q 7 U 2 V j d G l v b j E v T 2 Z m c 2 h v c m U g d 2 V h b H R o I G J 5 I G N v d W 5 0 c n k g b 2 Y g b 3 J p Z 2 l u L 1 R 5 c G U g b W 9 k a W Z p w 6 k u e 0 N v b H V t b j E 5 L D E 4 f S Z x d W 9 0 O y w m c X V v d D t T Z W N 0 a W 9 u M S 9 P Z m Z z a G 9 y Z S B 3 Z W F s d G g g Y n k g Y 2 9 1 b n R y e S B v Z i B v c m l n a W 4 v V H l w Z S B t b 2 R p Z m n D q S 5 7 Q 2 9 s d W 1 u M j A s M T l 9 J n F 1 b 3 Q 7 X S w m c X V v d D t D b 2 x 1 b W 5 D b 3 V u d C Z x d W 9 0 O z o y M C w m c X V v d D t L Z X l D b 2 x 1 b W 5 O Y W 1 l c y Z x d W 9 0 O z p b X S w m c X V v d D t D b 2 x 1 b W 5 J Z G V u d G l 0 a W V z J n F 1 b 3 Q 7 O l s m c X V v d D t T Z W N 0 a W 9 u M S 9 P Z m Z z a G 9 y Z S B 3 Z W F s d G g g Y n k g Y 2 9 1 b n R y e S B v Z i B v c m l n a W 4 v V H l w Z S B t b 2 R p Z m n D q S 5 7 Q 2 9 s d W 1 u M S w w f S Z x d W 9 0 O y w m c X V v d D t T Z W N 0 a W 9 u M S 9 P Z m Z z a G 9 y Z S B 3 Z W F s d G g g Y n k g Y 2 9 1 b n R y e S B v Z i B v c m l n a W 4 v V H l w Z S B t b 2 R p Z m n D q S 5 7 Q 2 9 s d W 1 u M i w x f S Z x d W 9 0 O y w m c X V v d D t T Z W N 0 a W 9 u M S 9 P Z m Z z a G 9 y Z S B 3 Z W F s d G g g Y n k g Y 2 9 1 b n R y e S B v Z i B v c m l n a W 4 v V H l w Z S B t b 2 R p Z m n D q S 5 7 Q 2 9 s d W 1 u M y w y f S Z x d W 9 0 O y w m c X V v d D t T Z W N 0 a W 9 u M S 9 P Z m Z z a G 9 y Z S B 3 Z W F s d G g g Y n k g Y 2 9 1 b n R y e S B v Z i B v c m l n a W 4 v V H l w Z S B t b 2 R p Z m n D q S 5 7 Q 2 9 s d W 1 u N C w z f S Z x d W 9 0 O y w m c X V v d D t T Z W N 0 a W 9 u M S 9 P Z m Z z a G 9 y Z S B 3 Z W F s d G g g Y n k g Y 2 9 1 b n R y e S B v Z i B v c m l n a W 4 v V H l w Z S B t b 2 R p Z m n D q S 5 7 Q 2 9 s d W 1 u N S w 0 f S Z x d W 9 0 O y w m c X V v d D t T Z W N 0 a W 9 u M S 9 P Z m Z z a G 9 y Z S B 3 Z W F s d G g g Y n k g Y 2 9 1 b n R y e S B v Z i B v c m l n a W 4 v V H l w Z S B t b 2 R p Z m n D q S 5 7 Q 2 9 s d W 1 u N i w 1 f S Z x d W 9 0 O y w m c X V v d D t T Z W N 0 a W 9 u M S 9 P Z m Z z a G 9 y Z S B 3 Z W F s d G g g Y n k g Y 2 9 1 b n R y e S B v Z i B v c m l n a W 4 v V H l w Z S B t b 2 R p Z m n D q S 5 7 Q 2 9 s d W 1 u N y w 2 f S Z x d W 9 0 O y w m c X V v d D t T Z W N 0 a W 9 u M S 9 P Z m Z z a G 9 y Z S B 3 Z W F s d G g g Y n k g Y 2 9 1 b n R y e S B v Z i B v c m l n a W 4 v V H l w Z S B t b 2 R p Z m n D q S 5 7 Q 2 9 s d W 1 u O C w 3 f S Z x d W 9 0 O y w m c X V v d D t T Z W N 0 a W 9 u M S 9 P Z m Z z a G 9 y Z S B 3 Z W F s d G g g Y n k g Y 2 9 1 b n R y e S B v Z i B v c m l n a W 4 v V H l w Z S B t b 2 R p Z m n D q S 5 7 Q 2 9 s d W 1 u O S w 4 f S Z x d W 9 0 O y w m c X V v d D t T Z W N 0 a W 9 u M S 9 P Z m Z z a G 9 y Z S B 3 Z W F s d G g g Y n k g Y 2 9 1 b n R y e S B v Z i B v c m l n a W 4 v V H l w Z S B t b 2 R p Z m n D q S 5 7 Q 2 9 s d W 1 u M T A s O X 0 m c X V v d D s s J n F 1 b 3 Q 7 U 2 V j d G l v b j E v T 2 Z m c 2 h v c m U g d 2 V h b H R o I G J 5 I G N v d W 5 0 c n k g b 2 Y g b 3 J p Z 2 l u L 1 R 5 c G U g b W 9 k a W Z p w 6 k u e 0 N v b H V t b j E x L D E w f S Z x d W 9 0 O y w m c X V v d D t T Z W N 0 a W 9 u M S 9 P Z m Z z a G 9 y Z S B 3 Z W F s d G g g Y n k g Y 2 9 1 b n R y e S B v Z i B v c m l n a W 4 v V H l w Z S B t b 2 R p Z m n D q S 5 7 Q 2 9 s d W 1 u M T I s M T F 9 J n F 1 b 3 Q 7 L C Z x d W 9 0 O 1 N l Y 3 R p b 2 4 x L 0 9 m Z n N o b 3 J l I H d l Y W x 0 a C B i e S B j b 3 V u d H J 5 I G 9 m I G 9 y a W d p b i 9 U e X B l I G 1 v Z G l m a c O p L n t D b 2 x 1 b W 4 x M y w x M n 0 m c X V v d D s s J n F 1 b 3 Q 7 U 2 V j d G l v b j E v T 2 Z m c 2 h v c m U g d 2 V h b H R o I G J 5 I G N v d W 5 0 c n k g b 2 Y g b 3 J p Z 2 l u L 1 R 5 c G U g b W 9 k a W Z p w 6 k u e 0 N v b H V t b j E 0 L D E z f S Z x d W 9 0 O y w m c X V v d D t T Z W N 0 a W 9 u M S 9 P Z m Z z a G 9 y Z S B 3 Z W F s d G g g Y n k g Y 2 9 1 b n R y e S B v Z i B v c m l n a W 4 v V H l w Z S B t b 2 R p Z m n D q S 5 7 Q 2 9 s d W 1 u M T U s M T R 9 J n F 1 b 3 Q 7 L C Z x d W 9 0 O 1 N l Y 3 R p b 2 4 x L 0 9 m Z n N o b 3 J l I H d l Y W x 0 a C B i e S B j b 3 V u d H J 5 I G 9 m I G 9 y a W d p b i 9 U e X B l I G 1 v Z G l m a c O p L n t D b 2 x 1 b W 4 x N i w x N X 0 m c X V v d D s s J n F 1 b 3 Q 7 U 2 V j d G l v b j E v T 2 Z m c 2 h v c m U g d 2 V h b H R o I G J 5 I G N v d W 5 0 c n k g b 2 Y g b 3 J p Z 2 l u L 1 R 5 c G U g b W 9 k a W Z p w 6 k u e 0 N v b H V t b j E 3 L D E 2 f S Z x d W 9 0 O y w m c X V v d D t T Z W N 0 a W 9 u M S 9 P Z m Z z a G 9 y Z S B 3 Z W F s d G g g Y n k g Y 2 9 1 b n R y e S B v Z i B v c m l n a W 4 v V H l w Z S B t b 2 R p Z m n D q S 5 7 Q 2 9 s d W 1 u M T g s M T d 9 J n F 1 b 3 Q 7 L C Z x d W 9 0 O 1 N l Y 3 R p b 2 4 x L 0 9 m Z n N o b 3 J l I H d l Y W x 0 a C B i e S B j b 3 V u d H J 5 I G 9 m I G 9 y a W d p b i 9 U e X B l I G 1 v Z G l m a c O p L n t D b 2 x 1 b W 4 x O S w x O H 0 m c X V v d D s s J n F 1 b 3 Q 7 U 2 V j d G l v b j E v T 2 Z m c 2 h v c m U g d 2 V h b H R o I G J 5 I G N v d W 5 0 c n k g b 2 Y g b 3 J p Z 2 l u L 1 R 5 c G U g b W 9 k a W Z p w 6 k u e 0 N v b H V t b j I w L D E 5 f S Z x d W 9 0 O 1 0 s J n F 1 b 3 Q 7 U m V s Y X R p b 2 5 z a G l w S W 5 m b y Z x d W 9 0 O z p b X X 0 i I C 8 + P E V u d H J 5 I F R 5 c G U 9 I k 5 h d m l n Y X R p b 2 5 T d G V w T m F t Z S I g V m F s d W U 9 I n N O Y X Z p Z 2 F 0 a W 9 u I i A v P j w v U 3 R h Y m x l R W 5 0 c m l l c z 4 8 L 0 l 0 Z W 0 + P E l 0 Z W 0 + P E l 0 Z W 1 M b 2 N h d G l v b j 4 8 S X R l b V R 5 c G U + R m 9 y b X V s Y T w v S X R l b V R 5 c G U + P E l 0 Z W 1 Q Y X R o P l N l Y 3 R p b 2 4 x L 0 9 m Z n N o b 3 J l J T I w d 2 V h b H R o J T I w Y n k l M j B j b 3 V u d H J 5 J T I w b 2 Y l M j B v c m l n a W 4 v U 2 9 1 c m N l P C 9 J d G V t U G F 0 a D 4 8 L 0 l 0 Z W 1 M b 2 N h d G l v b j 4 8 U 3 R h Y m x l R W 5 0 c m l l c y A v P j w v S X R l b T 4 8 S X R l b T 4 8 S X R l b U x v Y 2 F 0 a W 9 u P j x J d G V t V H l w Z T 5 G b 3 J t d W x h P C 9 J d G V t V H l w Z T 4 8 S X R l b V B h d G g + U 2 V j d G l v b j E v T 2 Z m c 2 h v c m U l M j B 3 Z W F s d G g l M j B i e S U y M G N v d W 5 0 c n k l M j B v Z i U y M G 9 y a W d p b i 9 U e X B l J T I w b W 9 k a W Z p J U M z J U E 5 P C 9 J d G V t U G F 0 a D 4 8 L 0 l 0 Z W 1 M b 2 N h d G l v b j 4 8 U 3 R h Y m x l R W 5 0 c m l l c y A v P j w v S X R l b T 4 8 S X R l b T 4 8 S X R l b U x v Y 2 F 0 a W 9 u P j x J d G V t V H l w Z T 5 G b 3 J t d W x h P C 9 J d G V t V H l w Z T 4 8 S X R l b V B h d G g + U 2 V j d G l v b j E v S W 5 0 Z X J u Y X R p b 2 5 h b C U y M H R h e C U y M G V 2 Y X N p b 2 4 l M j B i e S U y M E 1 l b W J l c i U y M F N 0 Y X R 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S 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j E t M T A t M j d U M D g 6 N T k 6 N D I u N T M 1 O D U y O F o i I C 8 + P E V u d H J 5 I F R 5 c G U 9 I k Z p b G x D b 2 x 1 b W 5 U e X B l c y I g V m F s d W U 9 I n N C Z 1 V F Q k F V R U J B P T 0 i I C 8 + P E V u d H J 5 I F R 5 c G U 9 I k Z p b G x D b 2 x 1 b W 5 O Y W 1 l c y I g V m F s d W U 9 I n N b J n F 1 b 3 Q 7 W F g m c X V v d D s s J n F 1 b 3 Q 7 M j A w N C 0 y M D E 4 K G F 2 Z X J h Z 2 V F V V J i a W x s a W 9 u K S Z x d W 9 0 O y w m c X V v d D s l b 2 Z F V S 0 y N y Z x d W 9 0 O y w m c X V v d D s l b 2 Z H R F A m c X V v d D s s J n F 1 b 3 Q 7 M j A x O C h F V V J i a W x s a W 9 u K S Z x d W 9 0 O y w m c X V v d D s l b 2 Z F V e K A k z I 3 J n F 1 b 3 Q 7 L C Z x d W 9 0 O y V v Z k d E U F 8 x 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S W 5 0 Z X J u Y X R p b 2 5 h b C B 0 Y X g g Z X Z h c 2 l v b i B i e S B N Z W 1 i Z X I g U 3 R h d G U v V H l w Z S B t b 2 R p Z m n D q S 5 7 W F g s M H 0 m c X V v d D s s J n F 1 b 3 Q 7 U 2 V j d G l v b j E v S W 5 0 Z X J u Y X R p b 2 5 h b C B 0 Y X g g Z X Z h c 2 l v b i B i e S B N Z W 1 i Z X I g U 3 R h d G U v V H l w Z S B t b 2 R p Z m n D q S 5 7 M j A w N C 0 y M D E 4 K G F 2 Z X J h Z 2 V F V V J i a W x s a W 9 u K S w x f S Z x d W 9 0 O y w m c X V v d D t T Z W N 0 a W 9 u M S 9 J b n R l c m 5 h d G l v b m F s I H R h e C B l d m F z a W 9 u I G J 5 I E 1 l b W J l c i B T d G F 0 Z S 9 U e X B l I G 1 v Z G l m a c O p L n s l b 2 Z F V S 0 y N y w y f S Z x d W 9 0 O y w m c X V v d D t T Z W N 0 a W 9 u M S 9 J b n R l c m 5 h d G l v b m F s I H R h e C B l d m F z a W 9 u I G J 5 I E 1 l b W J l c i B T d G F 0 Z S 9 U e X B l I G 1 v Z G l m a c O p L n s l b 2 Z H R F A s M 3 0 m c X V v d D s s J n F 1 b 3 Q 7 U 2 V j d G l v b j E v S W 5 0 Z X J u Y X R p b 2 5 h b C B 0 Y X g g Z X Z h c 2 l v b i B i e S B N Z W 1 i Z X I g U 3 R h d G U v V H l w Z S B t b 2 R p Z m n D q S 5 7 M j A x O C h F V V J i a W x s a W 9 u K S w 0 f S Z x d W 9 0 O y w m c X V v d D t T Z W N 0 a W 9 u M S 9 J b n R l c m 5 h d G l v b m F s I H R h e C B l d m F z a W 9 u I G J 5 I E 1 l b W J l c i B T d G F 0 Z S 9 U e X B l I G 1 v Z G l m a c O p L n s l b 2 Z F V e K A k z I 3 L D V 9 J n F 1 b 3 Q 7 L C Z x d W 9 0 O 1 N l Y 3 R p b 2 4 x L 0 l u d G V y b m F 0 a W 9 u Y W w g d G F 4 I G V 2 Y X N p b 2 4 g Y n k g T W V t Y m V y I F N 0 Y X R l L 1 R 5 c G U g b W 9 k a W Z p w 6 k u e y V v Z k d E U F 8 x L D Z 9 J n F 1 b 3 Q 7 X S w m c X V v d D t D b 2 x 1 b W 5 D b 3 V u d C Z x d W 9 0 O z o 3 L C Z x d W 9 0 O 0 t l e U N v b H V t b k 5 h b W V z J n F 1 b 3 Q 7 O l t d L C Z x d W 9 0 O 0 N v b H V t b k l k Z W 5 0 a X R p Z X M m c X V v d D s 6 W y Z x d W 9 0 O 1 N l Y 3 R p b 2 4 x L 0 l u d G V y b m F 0 a W 9 u Y W w g d G F 4 I G V 2 Y X N p b 2 4 g Y n k g T W V t Y m V y I F N 0 Y X R l L 1 R 5 c G U g b W 9 k a W Z p w 6 k u e 1 h Y L D B 9 J n F 1 b 3 Q 7 L C Z x d W 9 0 O 1 N l Y 3 R p b 2 4 x L 0 l u d G V y b m F 0 a W 9 u Y W w g d G F 4 I G V 2 Y X N p b 2 4 g Y n k g T W V t Y m V y I F N 0 Y X R l L 1 R 5 c G U g b W 9 k a W Z p w 6 k u e z I w M D Q t M j A x O C h h d m V y Y W d l R V V S Y m l s b G l v b i k s M X 0 m c X V v d D s s J n F 1 b 3 Q 7 U 2 V j d G l v b j E v S W 5 0 Z X J u Y X R p b 2 5 h b C B 0 Y X g g Z X Z h c 2 l v b i B i e S B N Z W 1 i Z X I g U 3 R h d G U v V H l w Z S B t b 2 R p Z m n D q S 5 7 J W 9 m R V U t M j c s M n 0 m c X V v d D s s J n F 1 b 3 Q 7 U 2 V j d G l v b j E v S W 5 0 Z X J u Y X R p b 2 5 h b C B 0 Y X g g Z X Z h c 2 l v b i B i e S B N Z W 1 i Z X I g U 3 R h d G U v V H l w Z S B t b 2 R p Z m n D q S 5 7 J W 9 m R 0 R Q L D N 9 J n F 1 b 3 Q 7 L C Z x d W 9 0 O 1 N l Y 3 R p b 2 4 x L 0 l u d G V y b m F 0 a W 9 u Y W w g d G F 4 I G V 2 Y X N p b 2 4 g Y n k g T W V t Y m V y I F N 0 Y X R l L 1 R 5 c G U g b W 9 k a W Z p w 6 k u e z I w M T g o R V V S Y m l s b G l v b i k s N H 0 m c X V v d D s s J n F 1 b 3 Q 7 U 2 V j d G l v b j E v S W 5 0 Z X J u Y X R p b 2 5 h b C B 0 Y X g g Z X Z h c 2 l v b i B i e S B N Z W 1 i Z X I g U 3 R h d G U v V H l w Z S B t b 2 R p Z m n D q S 5 7 J W 9 m R V X i g J M y N y w 1 f S Z x d W 9 0 O y w m c X V v d D t T Z W N 0 a W 9 u M S 9 J b n R l c m 5 h d G l v b m F s I H R h e C B l d m F z a W 9 u I G J 5 I E 1 l b W J l c i B T d G F 0 Z S 9 U e X B l I G 1 v Z G l m a c O p L n s l b 2 Z H R F B f M S w 2 f S Z x d W 9 0 O 1 0 s J n F 1 b 3 Q 7 U m V s Y X R p b 2 5 z a G l w S W 5 m b y Z x d W 9 0 O z p b X X 0 i I C 8 + P E V u d H J 5 I F R 5 c G U 9 I k 5 h d m l n Y X R p b 2 5 T d G V w T m F t Z S I g V m F s d W U 9 I n N O Y X Z p Z 2 F 0 a W 9 u I i A v P j w v U 3 R h Y m x l R W 5 0 c m l l c z 4 8 L 0 l 0 Z W 0 + P E l 0 Z W 0 + P E l 0 Z W 1 M b 2 N h d G l v b j 4 8 S X R l b V R 5 c G U + R m 9 y b X V s Y T w v S X R l b V R 5 c G U + P E l 0 Z W 1 Q Y X R o P l N l Y 3 R p b 2 4 x L 0 l u d G V y b m F 0 a W 9 u Y W w l M j B 0 Y X g l M j B l d m F z a W 9 u J T I w Y n k l M j B N Z W 1 i Z X I l M j B T d G F 0 Z S 9 T b 3 V y Y 2 U 8 L 0 l 0 Z W 1 Q Y X R o P j w v S X R l b U x v Y 2 F 0 a W 9 u P j x T d G F i b G V F b n R y a W V z I C 8 + P C 9 J d G V t P j x J d G V t P j x J d G V t T G 9 j Y X R p b 2 4 + P E l 0 Z W 1 U e X B l P k Z v c m 1 1 b G E 8 L 0 l 0 Z W 1 U e X B l P j x J d G V t U G F 0 a D 5 T Z W N 0 a W 9 u M S 9 J b n R l c m 5 h d G l v b m F s J T I w d G F 4 J T I w Z X Z h c 2 l v b i U y M G J 5 J T I w T W V t Y m V y J T I w U 3 R h d G U v R W 4 t d C V D M y V B Q X R l c y U y M H B y b 2 1 1 c z w v S X R l b V B h d G g + P C 9 J d G V t T G 9 j Y X R p b 2 4 + P F N 0 Y W J s Z U V u d H J p Z X M g L z 4 8 L 0 l 0 Z W 0 + P E l 0 Z W 0 + P E l 0 Z W 1 M b 2 N h d G l v b j 4 8 S X R l b V R 5 c G U + R m 9 y b X V s Y T w v S X R l b V R 5 c G U + P E l 0 Z W 1 Q Y X R o P l N l Y 3 R p b 2 4 x L 0 l u d G V y b m F 0 a W 9 u Y W w l M j B 0 Y X g l M j B l d m F z a W 9 u J T I w Y n k l M j B N Z W 1 i Z X I l M j B T d G F 0 Z S 9 U e X B l J T I w b W 9 k a W Z p J U M z J U E 5 P C 9 J d G V t U G F 0 a D 4 8 L 0 l 0 Z W 1 M b 2 N h d G l v b j 4 8 U 3 R h Y m x l R W 5 0 c m l l c y A v P j w v S X R l b T 4 8 S X R l b T 4 8 S X R l b U x v Y 2 F 0 a W 9 u P j x J d G V t V H l w Z T 5 G b 3 J t d W x h P C 9 J d G V t V H l w Z T 4 8 S X R l b V B h d G g + U 2 V j d G l v b j E v S W 5 0 Z X J u Y X R p b 2 5 h b C U y M H R h e C U y M G V 2 Y X N p b 2 4 l M j B i e S U y M E 1 l b W J l c i U y M F N 0 Y X R l 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Z p b G x U Y X J n Z X Q i I F Z h b H V l P S J z S W 5 0 Z X J u Y X R p b 2 5 h b F 9 0 Y X h f Z X Z h c 2 l v b l 9 i e V 9 N Z W 1 i Z X J f U 3 R h d G U 0 I i A v P j x F b n R y e S B U e X B l P S J G a W x s Z W R D b 2 1 w b G V 0 Z V J l c 3 V s d F R v V 2 9 y a 3 N o Z W V 0 I i B W Y W x 1 Z T 0 i b D E i I C 8 + P E V u d H J 5 I F R 5 c G U 9 I k F k Z G V k V G 9 E Y X R h T W 9 k Z W w i I F Z h b H V l P S J s M C I g L z 4 8 R W 5 0 c n k g V H l w Z T 0 i R m l s b E V y c m 9 y Q 2 9 k Z S I g V m F s d W U 9 I n N V b m t u b 3 d u I i A v P j x F b n R y e S B U e X B l P S J G a W x s R X J y b 3 J D b 3 V u d C I g V m F s d W U 9 I m w w I i A v P j x F b n R y e S B U e X B l P S J G a W x s T G F z d F V w Z G F 0 Z W Q i I F Z h b H V l P S J k M j A y M S 0 x M C 0 y N 1 Q w O D o 1 O T o 0 M i 4 1 M z U 4 N T I 4 W i I g L z 4 8 R W 5 0 c n k g V H l w Z T 0 i R m l s b E N v b H V t b l R 5 c G V z I i B W Y W x 1 Z T 0 i c 0 J n V U V C Q V V F Q k E 9 P S I g L z 4 8 R W 5 0 c n k g V H l w Z T 0 i R m l s b E N v b H V t b k 5 h b W V z I i B W Y W x 1 Z T 0 i c 1 s m c X V v d D t Y W C Z x d W 9 0 O y w m c X V v d D s y M D A 0 L T I w M T g o Y X Z l c m F n Z U V V U m J p b G x p b 2 4 p J n F 1 b 3 Q 7 L C Z x d W 9 0 O y V v Z k V V L T I 3 J n F 1 b 3 Q 7 L C Z x d W 9 0 O y V v Z k d E U C Z x d W 9 0 O y w m c X V v d D s y M D E 4 K E V V U m J p b G x p b 2 4 p J n F 1 b 3 Q 7 L C Z x d W 9 0 O y V v Z k V V 4 o C T M j c m c X V v d D s s J n F 1 b 3 Q 7 J W 9 m R 0 R Q X z E m c X V v d D t d I i A v P j x F b n R y e S B U e X B l P S J G a W x s U 3 R h d H V z I i B W Y W x 1 Z T 0 i c 0 N v b X B s Z X R l I i A v P j x F b n R y e S B U e X B l P S J G a W x s Q 2 9 1 b n Q i I F Z h b H V l P S J s M z I i I C 8 + P E V u d H J 5 I F R 5 c G U 9 I l J l b G F 0 a W 9 u c 2 h p c E l u Z m 9 D b 2 5 0 Y W l u Z X I i I F Z h b H V l P S J z e y Z x d W 9 0 O 2 N v b H V t b k N v d W 5 0 J n F 1 b 3 Q 7 O j c s J n F 1 b 3 Q 7 a 2 V 5 Q 2 9 s d W 1 u T m F t Z X M m c X V v d D s 6 W 1 0 s J n F 1 b 3 Q 7 c X V l c n l S Z W x h d G l v b n N o a X B z J n F 1 b 3 Q 7 O l t d L C Z x d W 9 0 O 2 N v b H V t b k l k Z W 5 0 a X R p Z X M m c X V v d D s 6 W y Z x d W 9 0 O 1 N l Y 3 R p b 2 4 x L 0 l u d G V y b m F 0 a W 9 u Y W w g d G F 4 I G V 2 Y X N p b 2 4 g Y n k g T W V t Y m V y I F N 0 Y X R l L 1 R 5 c G U g b W 9 k a W Z p w 6 k u e 1 h Y L D B 9 J n F 1 b 3 Q 7 L C Z x d W 9 0 O 1 N l Y 3 R p b 2 4 x L 0 l u d G V y b m F 0 a W 9 u Y W w g d G F 4 I G V 2 Y X N p b 2 4 g Y n k g T W V t Y m V y I F N 0 Y X R l L 1 R 5 c G U g b W 9 k a W Z p w 6 k u e z I w M D Q t M j A x O C h h d m V y Y W d l R V V S Y m l s b G l v b i k s M X 0 m c X V v d D s s J n F 1 b 3 Q 7 U 2 V j d G l v b j E v S W 5 0 Z X J u Y X R p b 2 5 h b C B 0 Y X g g Z X Z h c 2 l v b i B i e S B N Z W 1 i Z X I g U 3 R h d G U v V H l w Z S B t b 2 R p Z m n D q S 5 7 J W 9 m R V U t M j c s M n 0 m c X V v d D s s J n F 1 b 3 Q 7 U 2 V j d G l v b j E v S W 5 0 Z X J u Y X R p b 2 5 h b C B 0 Y X g g Z X Z h c 2 l v b i B i e S B N Z W 1 i Z X I g U 3 R h d G U v V H l w Z S B t b 2 R p Z m n D q S 5 7 J W 9 m R 0 R Q L D N 9 J n F 1 b 3 Q 7 L C Z x d W 9 0 O 1 N l Y 3 R p b 2 4 x L 0 l u d G V y b m F 0 a W 9 u Y W w g d G F 4 I G V 2 Y X N p b 2 4 g Y n k g T W V t Y m V y I F N 0 Y X R l L 1 R 5 c G U g b W 9 k a W Z p w 6 k u e z I w M T g o R V V S Y m l s b G l v b i k s N H 0 m c X V v d D s s J n F 1 b 3 Q 7 U 2 V j d G l v b j E v S W 5 0 Z X J u Y X R p b 2 5 h b C B 0 Y X g g Z X Z h c 2 l v b i B i e S B N Z W 1 i Z X I g U 3 R h d G U v V H l w Z S B t b 2 R p Z m n D q S 5 7 J W 9 m R V X i g J M y N y w 1 f S Z x d W 9 0 O y w m c X V v d D t T Z W N 0 a W 9 u M S 9 J b n R l c m 5 h d G l v b m F s I H R h e C B l d m F z a W 9 u I G J 5 I E 1 l b W J l c i B T d G F 0 Z S 9 U e X B l I G 1 v Z G l m a c O p L n s l b 2 Z H R F B f M S w 2 f S Z x d W 9 0 O 1 0 s J n F 1 b 3 Q 7 Q 2 9 s d W 1 u Q 2 9 1 b n Q m c X V v d D s 6 N y w m c X V v d D t L Z X l D b 2 x 1 b W 5 O Y W 1 l c y Z x d W 9 0 O z p b X S w m c X V v d D t D b 2 x 1 b W 5 J Z G V u d G l 0 a W V z J n F 1 b 3 Q 7 O l s m c X V v d D t T Z W N 0 a W 9 u M S 9 J b n R l c m 5 h d G l v b m F s I H R h e C B l d m F z a W 9 u I G J 5 I E 1 l b W J l c i B T d G F 0 Z S 9 U e X B l I G 1 v Z G l m a c O p L n t Y W C w w f S Z x d W 9 0 O y w m c X V v d D t T Z W N 0 a W 9 u M S 9 J b n R l c m 5 h d G l v b m F s I H R h e C B l d m F z a W 9 u I G J 5 I E 1 l b W J l c i B T d G F 0 Z S 9 U e X B l I G 1 v Z G l m a c O p L n s y M D A 0 L T I w M T g o Y X Z l c m F n Z U V V U m J p b G x p b 2 4 p L D F 9 J n F 1 b 3 Q 7 L C Z x d W 9 0 O 1 N l Y 3 R p b 2 4 x L 0 l u d G V y b m F 0 a W 9 u Y W w g d G F 4 I G V 2 Y X N p b 2 4 g Y n k g T W V t Y m V y I F N 0 Y X R l L 1 R 5 c G U g b W 9 k a W Z p w 6 k u e y V v Z k V V L T I 3 L D J 9 J n F 1 b 3 Q 7 L C Z x d W 9 0 O 1 N l Y 3 R p b 2 4 x L 0 l u d G V y b m F 0 a W 9 u Y W w g d G F 4 I G V 2 Y X N p b 2 4 g Y n k g T W V t Y m V y I F N 0 Y X R l L 1 R 5 c G U g b W 9 k a W Z p w 6 k u e y V v Z k d E U C w z f S Z x d W 9 0 O y w m c X V v d D t T Z W N 0 a W 9 u M S 9 J b n R l c m 5 h d G l v b m F s I H R h e C B l d m F z a W 9 u I G J 5 I E 1 l b W J l c i B T d G F 0 Z S 9 U e X B l I G 1 v Z G l m a c O p L n s y M D E 4 K E V V U m J p b G x p b 2 4 p L D R 9 J n F 1 b 3 Q 7 L C Z x d W 9 0 O 1 N l Y 3 R p b 2 4 x L 0 l u d G V y b m F 0 a W 9 u Y W w g d G F 4 I G V 2 Y X N p b 2 4 g Y n k g T W V t Y m V y I F N 0 Y X R l L 1 R 5 c G U g b W 9 k a W Z p w 6 k u e y V v Z k V V 4 o C T M j c s N X 0 m c X V v d D s s J n F 1 b 3 Q 7 U 2 V j d G l v b j E v S W 5 0 Z X J u Y X R p b 2 5 h b C B 0 Y X g g Z X Z h c 2 l v b i B i e S B N Z W 1 i Z X I g U 3 R h d G U v V H l w Z S B t b 2 R p Z m n D q S 5 7 J W 9 m R 0 R Q X z E s N n 0 m c X V v d D t d L C Z x d W 9 0 O 1 J l b G F 0 a W 9 u c 2 h p c E l u Z m 8 m c X V v d D s 6 W 1 1 9 I i A v P j x F b n R y e S B U e X B l P S J M b 2 F k Z W R U b 0 F u Y W x 5 c 2 l z U 2 V y d m l j Z X M i I F Z h b H V l P S J s M C I g L z 4 8 R W 5 0 c n k g V H l w Z T 0 i T m F 2 a W d h d G l v b l N 0 Z X B O Y W 1 l I i B W Y W x 1 Z T 0 i c 0 5 h d m l n Y X R p b 2 4 i I C 8 + P C 9 T d G F i b G V F b n R y a W V z P j w v S X R l b T 4 8 S X R l b T 4 8 S X R l b U x v Y 2 F 0 a W 9 u P j x J d G V t V H l w Z T 5 G b 3 J t d W x h P C 9 J d G V t V H l w Z T 4 8 S X R l b V B h d G g + U 2 V j d G l v b j E v S W 5 0 Z X J u Y X R p b 2 5 h b C U y M H R h e C U y M G V 2 Y X N p b 2 4 l M j B i e S U y M E 1 l b W J l c i U y M F N 0 Y X R l J T I w K D I p L 1 N v d X J j Z T w v S X R l b V B h d G g + P C 9 J d G V t T G 9 j Y X R p b 2 4 + P F N 0 Y W J s Z U V u d H J p Z X M g L z 4 8 L 0 l 0 Z W 0 + P E l 0 Z W 0 + P E l 0 Z W 1 M b 2 N h d G l v b j 4 8 S X R l b V R 5 c G U + R m 9 y b X V s Y T w v S X R l b V R 5 c G U + P E l 0 Z W 1 Q Y X R o P l N l Y 3 R p b 2 4 x L 0 l u d G V y b m F 0 a W 9 u Y W w l M j B 0 Y X g l M j B l d m F z a W 9 u J T I w Y n k l M j B N Z W 1 i Z X I l M j B T d G F 0 Z S U y M C g y K S 9 F b i 1 0 J U M z J U F B d G V z J T I w c H J v b X V z P C 9 J d G V t U G F 0 a D 4 8 L 0 l 0 Z W 1 M b 2 N h d G l v b j 4 8 U 3 R h Y m x l R W 5 0 c m l l c y A v P j w v S X R l b T 4 8 S X R l b T 4 8 S X R l b U x v Y 2 F 0 a W 9 u P j x J d G V t V H l w Z T 5 G b 3 J t d W x h P C 9 J d G V t V H l w Z T 4 8 S X R l b V B h d G g + U 2 V j d G l v b j E v S W 5 0 Z X J u Y X R p b 2 5 h b C U y M H R h e C U y M G V 2 Y X N p b 2 4 l M j B i e S U y M E 1 l b W J l c i U y M F N 0 Y X R l J T I w K D I p L 1 R 5 c G U l M j B t b 2 R p Z m k l Q z M l Q T k 8 L 0 l 0 Z W 1 Q Y X R o P j w v S X R l b U x v Y 2 F 0 a W 9 u P j x T d G F i b G V F b n R y a W V z I C 8 + P C 9 J d G V t P j x J d G V t P j x J d G V t T G 9 j Y X R p b 2 4 + P E l 0 Z W 1 U e X B l P k Z v c m 1 1 b G E 8 L 0 l 0 Z W 1 U e X B l P j x J d G V t U G F 0 a D 5 T Z W N 0 a W 9 u M S 9 P Z m Z z a G 9 y Z S U y M H d l Y W x 0 a D w v S X R l b V B h d G g + P C 9 J d G V t T G 9 j Y X R p b 2 4 + P F N 0 Y W J s Z U V u d H J p Z X M + P E V u d H J 5 I F R 5 c G U 9 I k l z U H J p d m F 0 Z S I g V m F s d W U 9 I m w w I i A v P j x F b n R y e S B U e X B l P S J G a W x s R W 5 h Y m x l Z C I g V m F s d W U 9 I m w w I i A v P j x F b n R y e S B U e X B l P S J G a W x s Q 2 9 s d W 1 u V H l w Z X M i I F Z h b H V l P S J z Q m d Z R 0 J n W U d C Z 1 l H Q k F V R U J R U U Z C Z 1 F E Q k F V R U J n W U V C U V F G Q k F Z R 0 J B V U V C U V F H Q m d R R k J B V U V C Z 1 l F Q l F R R k J B W U d C Q V V F Q l F R R 0 J n U U Z C Q V V F Q m d Z R U J R U U Z C Q V l H Q k F V R U J R U U d C Z 1 F G Q k F V R U J n W U V B d 1 F G Q k F Z R 0 J B V U V B d 1 F H Q m d R R k J B V U V C Z 1 l F Q l F R R k J B W U d C Q V V F Q l F R R 0 J n U U Z C Q V V F Q m d Z R U J R U U Z C Q V l H Q k F V R U J R U U d C Z 1 F G Q k F V R U J n W U V C U V F G Q k F Z R 0 J B V U V C U V F H Q m d R R k J B V U V C Z 1 l F Q l F R R k J B V U d C Q V V F Q l F R R 0 J n U U Z C Q V V F Q m d Z R U J R U U Z C Q V l H Q k F N R U J R U U d C Z 1 F G Q k F V R U J R W U V C U V F G Q k F Z R 0 J B V U V C U V F H Q m d R R k J B V U V C Z 1 l F Q l F R R k J B W U d C Q V V F Q l F R R 0 J n U U Z C Q V V F Q l F Z R U J R U U Z C Q V l H Q k F V R U J R U U R C Z 1 F G Q k F V R U J n W U V C U V F G Q k F Z R 0 J B V U V B d 1 F H Q m d R R k J B V U V C Z 1 l F Q X d R R k J B W U d C Q U 1 F Q l F R R 0 J n U U Z C Q V V F Q l F Z R U J R U U Z C Q V l H Q k F N R U J R U U d C Z 1 F G Q k F V R U J n W U V B d 1 F G Q k F Z R 0 J B V U V C U V F H Q m d R R k J B V U V C Z 1 l F Q l F R R k J B W U d C Q V V F Q l F R R 0 J n U U Z C Q V V F Q m d Z R U J R U U Z C Q V l H Q k F V R U J R U U d C Z 1 F E Q k F V R U J R W U V C U V F G Q k F Z R 0 J B V U V C U V F H Q m d R R k J B V U V C Z 1 l F Q l F R R 0 J B V U d C Q V V F Q l F R R 0 J n U U R C Q V V F Q m d Z R U J R U U d C Q V l H Q k F V R U J R U U d C Z 1 F E Q k F V R U J n W U V C U V F G Q k F Z R 0 J B V U V C U V F G Q m d R R k J B V U V C Z 1 l F Q l F R R k J B W U d C Q V V F Q X d R R 0 J n U U R C Q V V F Q m d Z R U J R U U Z C Q V l H Q k F V R U J R U U d C Z 1 F G Q k F N R U J n W U V C U V F G Q k F Z R 0 J B V U V C Z 1 F H Q m d R R k J B V U V C Z 1 l F Q l F R R k J B W U d C Q V V F Q l F R R 0 J n U U Z C Q V V F Q m d Z R U J R U U Z C Q V l H Q k F V R U J R U U d C Z 1 F G Q k F V R U J R W U V C U V F G Q k F Z R 0 J B V U V C U V F H Q m d R R E J B T U V C Z 1 l F Q l F R R 0 J B V U d C Q V V F Q l F R R 0 J n U U Z C Q V V F Q m d Z R U J R U U Z C Q V l H Q k F V R U J n U U R C Z 1 F G Q k F Z R U J n W U V C U V F G Q k F V R 0 J B T U V C U V F H Q m d R R k J B V U V C Z 1 l F Q l F R R k J B W U d C Q V V F Q l F R R 0 J n U U R C Q V V F Q m d Z R U J R U U Z C Q V l H Q k F N R U J R U U d C Z 1 F G Q k F N R U J n W U V B d 1 F G Q k F Z R 0 J B V U V C Z 1 F G Q m d R R k J B V U V C Z 1 l F Q l F R R k J B W U d C Q V V F Q X d R R 0 J n U U Z C Q V V F Q X d Z R U F 3 U U d C Q V l H Q k F V R U J R U U d C Z 1 F G Q k F V R U J n W U V C U V F H Q k F V R 0 J B V U V C U V F G Q m d R R E J B V U V C U V l F Q X d R R 0 J B V U d C Q U 1 F Q m d R R k J n U U Z C Q V l F Q l F Z R U F 3 U U Z C Q V V H Q k F V R U J R U U d C Z 1 F G Q k F V R U J n W U V C U V F G Q k F Z R 0 J B V U V C U V F H Q m d R R k J B V U V C Z 1 l F Q X d R R E J B W U d C Q U 1 F Q l F R R 0 J n U U Z C Q V V F Q m d Z R U J R U U Z C Q V l H Q k F V R U J R U U d C Z 1 F G Q k F V R U J R W U V C U V F G Q k F Z R 0 J B T U V C U V F H Q m d R R E J B V U V C U V l F Q X d R R k J B W U d C Q U 1 F Q X d R R k J n U U Z C Q V V F Q m d Z R U J R U U Z C Q V V H Q k F V R U J R U U d C Z 1 F G Q k F V R U J n W U V C U V F G Q k F V R 0 J B V U V C U V F H Q m d R R k J B V U V C Z 1 l F Q l F R R E J B V U d C Q U 1 F Q l F R R k J n U U Z C Q V V F Q m d Z R U J R U U Z C Q V V H Q k F V R U J R U U d C Z 1 F E Q k F V R U J R W U V C U V F G Q k F V R 0 J B V U V C U V F E Q m d R R k J B V U V C U V l F Q l F R R E J B V U d C Q V V F Q l F R R 0 J n U U Z C Q V V F Q l F Z R U J R U U R C Q V l H Q k F V R U J R U U d C Z 1 F E Q k F V R U J R W U V C U V F G Q k F V R 0 J B T U V C U V F G Q m d R R k J B T U V C U V l F Q l F R R k J B W U d C Q V V F Q l F R R k J n U U Z C Q V V F Q m d Z R U J R U U Z C Q V V H Q k F V R U J R U U Z C Z 1 F G Q k F N R U J n W U V B d 1 F H Q k F Z R 0 J B V U V C U V F H Q m d R R k J B V U V C U V l F Q l F R R k J B W U d C Q V V F Q X d R R E J n U U Z C Q V V F Q m d Z R U J R U U Z C Q V V H Q k F V R U J R U U d C Z 1 F G Q k F V R U J n W U V C U V F G Q k F V R 0 J B T U V C U V F H Q m d R R k J B V U V C Z 1 l F Q l F R R k J B W U d C Q U 1 F Q l F R R k J n U U Z C Q V V F Q l F Z R U J R U U Z C Q V V H Q k F V R U J R U U d C Z 1 F G Q k F V R U J R W U V C U V F E Q k F V R 0 J B V U V C U V F H Q m d R R k J B V U V C Z 1 l F Q l F R R k J B W U d C Q V V F Q l F R R 0 J n U U Z C Q V V F Q m d Z R U J R U U Z C Q V l H Q k F V R U J R U U d C Z 1 F G Q k F V R U J n W U V C U V F G Q k F Z R 0 J B V U V C U V F H Q m d R R k J B V U V C Z 1 l F Q l F R R k J B W U d C Q V V F Q l F R R 0 J n U U Z C Q V V F Q m d Z R U J R U U Z C Q V V H Q k F V R U J R U U d C Z 1 F G Q k F V R U J n W U V C U V F E Q k F Z R 0 J B T U V C U V F H Q m d R R k J B V U V C U V l F Q l F R R E J B V U d C Q V V F Q l F R R k J n U U Z C Q V V F Q l F Z R U J R U U Z C Q V V H Q k F V R U F 3 U U Z C Z 1 F G Q k F V R U J n W U V C U V F G Q k F V R 0 J B T U V B d 1 F H Q m d R R E J B V U V C Z 1 l F Q l F R R k J B V U d C Q U 1 F Q l F R R k J n U U R C Q V V F Q X d Z R U J R U U Z C Q V V H Q k F V R U F 3 U U Z C Z 1 F E Q k F N R U J n W U V C U V F E Q k F Z R 0 J B V U V C U V F E Q m d R R k J B V U V C Z 1 l F Q X d R R k J B W U d C Q U 1 F Q X d R R 0 J n U U Z C Q V V F Q m c 9 P S I g L z 4 8 R W 5 0 c n k g V H l w Z T 0 i R m l s b E x h c 3 R V c G R h d G V k I i B W Y W x 1 Z T 0 i Z D I w M j E t M T E t M z B U M T E 6 M D M 6 M z k u O D U 0 N T E 3 N V o 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F c n J v c k N v Z G U i I F Z h b H V l P S J z V W 5 r b m 9 3 b i I g L z 4 8 R W 5 0 c n k g V H l w Z T 0 i R m l s b E V y c m 9 y Q 2 9 1 b n Q i I F Z h b H V l P S J s M C I g L z 4 8 R W 5 0 c n k g V H l w Z T 0 i Q W R k Z W R U b 0 R h d G F N b 2 R l b C I g V m F s d W U 9 I m w w I i A v P j x F b n R y e S B U e X B l P S J G a W x s Q 2 9 1 b n Q i I F Z h b H V l P S J s M S I g L z 4 8 R W 5 0 c n k g V H l w Z T 0 i R m l s b F R v R G F 0 Y U 1 v Z G V s R W 5 h Y m x l Z C I g V m F s d W U 9 I m w w I i A v P j x F b n R y e S B U e X B l P S J G a W x s T 2 J q Z W N 0 V H l w Z S I g V m F s d W U 9 I n N D b 2 5 u Z W N 0 a W 9 u T 2 5 s e 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y w m c X V v d D t D b 2 x 1 b W 4 z N C Z x d W 9 0 O y w m c X V v d D t D b 2 x 1 b W 4 z N S Z x d W 9 0 O y w m c X V v d D t D b 2 x 1 b W 4 z N i Z x d W 9 0 O y w m c X V v d D t D b 2 x 1 b W 4 z N y Z x d W 9 0 O y w m c X V v d D t D b 2 x 1 b W 4 z O C Z x d W 9 0 O y w m c X V v d D t D b 2 x 1 b W 4 z O S Z x d W 9 0 O y w m c X V v d D t D b 2 x 1 b W 4 0 M C Z x d W 9 0 O y w m c X V v d D t D b 2 x 1 b W 4 0 M S Z x d W 9 0 O y w m c X V v d D t D b 2 x 1 b W 4 0 M i Z x d W 9 0 O y w m c X V v d D t D b 2 x 1 b W 4 0 M y Z x d W 9 0 O y w m c X V v d D t D b 2 x 1 b W 4 0 N C Z x d W 9 0 O y w m c X V v d D t D b 2 x 1 b W 4 0 N S Z x d W 9 0 O y w m c X V v d D t D b 2 x 1 b W 4 0 N i Z x d W 9 0 O y w m c X V v d D t D b 2 x 1 b W 4 0 N y Z x d W 9 0 O y w m c X V v d D t D b 2 x 1 b W 4 0 O C Z x d W 9 0 O y w m c X V v d D t D b 2 x 1 b W 4 0 O S Z x d W 9 0 O y w m c X V v d D t D b 2 x 1 b W 4 1 M C Z x d W 9 0 O y w m c X V v d D t D b 2 x 1 b W 4 1 M S Z x d W 9 0 O y w m c X V v d D t D b 2 x 1 b W 4 1 M i Z x d W 9 0 O y w m c X V v d D t D b 2 x 1 b W 4 1 M y Z x d W 9 0 O y w m c X V v d D t D b 2 x 1 b W 4 1 N C Z x d W 9 0 O y w m c X V v d D t D b 2 x 1 b W 4 1 N S Z x d W 9 0 O y w m c X V v d D t D b 2 x 1 b W 4 1 N i Z x d W 9 0 O y w m c X V v d D t D b 2 x 1 b W 4 1 N y Z x d W 9 0 O y w m c X V v d D t D b 2 x 1 b W 4 1 O C Z x d W 9 0 O y w m c X V v d D t D b 2 x 1 b W 4 1 O S Z x d W 9 0 O y w m c X V v d D t D b 2 x 1 b W 4 2 M C Z x d W 9 0 O y w m c X V v d D t D b 2 x 1 b W 4 2 M S Z x d W 9 0 O y w m c X V v d D t D b 2 x 1 b W 4 2 M i Z x d W 9 0 O y w m c X V v d D t D b 2 x 1 b W 4 2 M y Z x d W 9 0 O y w m c X V v d D t D b 2 x 1 b W 4 2 N C Z x d W 9 0 O y w m c X V v d D t D b 2 x 1 b W 4 2 N S Z x d W 9 0 O y w m c X V v d D t D b 2 x 1 b W 4 2 N i Z x d W 9 0 O y w m c X V v d D t D b 2 x 1 b W 4 2 N y Z x d W 9 0 O y w m c X V v d D t D b 2 x 1 b W 4 2 O C Z x d W 9 0 O y w m c X V v d D t D b 2 x 1 b W 4 2 O S Z x d W 9 0 O y w m c X V v d D t D b 2 x 1 b W 4 3 M C Z x d W 9 0 O y w m c X V v d D t D b 2 x 1 b W 4 3 M S Z x d W 9 0 O y w m c X V v d D t D b 2 x 1 b W 4 3 M i Z x d W 9 0 O y w m c X V v d D t D b 2 x 1 b W 4 3 M y Z x d W 9 0 O y w m c X V v d D t D b 2 x 1 b W 4 3 N C Z x d W 9 0 O y w m c X V v d D t D b 2 x 1 b W 4 3 N S Z x d W 9 0 O y w m c X V v d D t D b 2 x 1 b W 4 3 N i Z x d W 9 0 O y w m c X V v d D t D b 2 x 1 b W 4 3 N y Z x d W 9 0 O y w m c X V v d D t D b 2 x 1 b W 4 3 O C Z x d W 9 0 O y w m c X V v d D t D b 2 x 1 b W 4 3 O S Z x d W 9 0 O y w m c X V v d D t D b 2 x 1 b W 4 4 M C Z x d W 9 0 O y w m c X V v d D t D b 2 x 1 b W 4 4 M S Z x d W 9 0 O y w m c X V v d D t D b 2 x 1 b W 4 4 M i Z x d W 9 0 O y w m c X V v d D t D b 2 x 1 b W 4 4 M y Z x d W 9 0 O y w m c X V v d D t D b 2 x 1 b W 4 4 N C Z x d W 9 0 O y w m c X V v d D t D b 2 x 1 b W 4 4 N S Z x d W 9 0 O y w m c X V v d D t D b 2 x 1 b W 4 4 N i Z x d W 9 0 O y w m c X V v d D t D b 2 x 1 b W 4 4 N y Z x d W 9 0 O y w m c X V v d D t D b 2 x 1 b W 4 4 O C Z x d W 9 0 O y w m c X V v d D t D b 2 x 1 b W 4 4 O S Z x d W 9 0 O y w m c X V v d D t D b 2 x 1 b W 4 5 M C Z x d W 9 0 O y w m c X V v d D t D b 2 x 1 b W 4 5 M S Z x d W 9 0 O y w m c X V v d D t D b 2 x 1 b W 4 5 M i Z x d W 9 0 O y w m c X V v d D t D b 2 x 1 b W 4 5 M y Z x d W 9 0 O y w m c X V v d D t D b 2 x 1 b W 4 5 N C Z x d W 9 0 O y w m c X V v d D t D b 2 x 1 b W 4 5 N S Z x d W 9 0 O y w m c X V v d D t D b 2 x 1 b W 4 5 N i Z x d W 9 0 O y w m c X V v d D t D b 2 x 1 b W 4 5 N y Z x d W 9 0 O y w m c X V v d D t D b 2 x 1 b W 4 5 O C Z x d W 9 0 O y w m c X V v d D t D b 2 x 1 b W 4 5 O S Z x d W 9 0 O y w m c X V v d D t D b 2 x 1 b W 4 x M D A m c X V v d D s s J n F 1 b 3 Q 7 Q 2 9 s d W 1 u M T A x J n F 1 b 3 Q 7 L C Z x d W 9 0 O 0 N v b H V t b j E w M i Z x d W 9 0 O y w m c X V v d D t D b 2 x 1 b W 4 x M D M m c X V v d D s s J n F 1 b 3 Q 7 Q 2 9 s d W 1 u M T A 0 J n F 1 b 3 Q 7 L C Z x d W 9 0 O 0 N v b H V t b j E w N S Z x d W 9 0 O y w m c X V v d D t D b 2 x 1 b W 4 x M D Y m c X V v d D s s J n F 1 b 3 Q 7 Q 2 9 s d W 1 u M T A 3 J n F 1 b 3 Q 7 L C Z x d W 9 0 O 0 N v b H V t b j E w O C Z x d W 9 0 O y w m c X V v d D t D b 2 x 1 b W 4 x M D k m c X V v d D s s J n F 1 b 3 Q 7 Q 2 9 s d W 1 u M T E w J n F 1 b 3 Q 7 L C Z x d W 9 0 O 0 N v b H V t b j E x M S Z x d W 9 0 O y w m c X V v d D t D b 2 x 1 b W 4 x M T I m c X V v d D s s J n F 1 b 3 Q 7 Q 2 9 s d W 1 u M T E z J n F 1 b 3 Q 7 L C Z x d W 9 0 O 0 N v b H V t b j E x N C Z x d W 9 0 O y w m c X V v d D t D b 2 x 1 b W 4 x M T U m c X V v d D s s J n F 1 b 3 Q 7 Q 2 9 s d W 1 u M T E 2 J n F 1 b 3 Q 7 L C Z x d W 9 0 O 0 N v b H V t b j E x N y Z x d W 9 0 O y w m c X V v d D t D b 2 x 1 b W 4 x M T g m c X V v d D s s J n F 1 b 3 Q 7 Q 2 9 s d W 1 u M T E 5 J n F 1 b 3 Q 7 L C Z x d W 9 0 O 0 N v b H V t b j E y M C Z x d W 9 0 O y w m c X V v d D t D b 2 x 1 b W 4 x M j E m c X V v d D s s J n F 1 b 3 Q 7 Q 2 9 s d W 1 u M T I y J n F 1 b 3 Q 7 L C Z x d W 9 0 O 0 N v b H V t b j E y M y Z x d W 9 0 O y w m c X V v d D t D b 2 x 1 b W 4 x M j Q m c X V v d D s s J n F 1 b 3 Q 7 Q 2 9 s d W 1 u M T I 1 J n F 1 b 3 Q 7 L C Z x d W 9 0 O 0 N v b H V t b j E y N i Z x d W 9 0 O y w m c X V v d D t D b 2 x 1 b W 4 x M j c m c X V v d D s s J n F 1 b 3 Q 7 Q 2 9 s d W 1 u M T I 4 J n F 1 b 3 Q 7 L C Z x d W 9 0 O 0 N v b H V t b j E y O S Z x d W 9 0 O y w m c X V v d D t D b 2 x 1 b W 4 x M z A m c X V v d D s s J n F 1 b 3 Q 7 Q 2 9 s d W 1 u M T M x J n F 1 b 3 Q 7 L C Z x d W 9 0 O 0 N v b H V t b j E z M i Z x d W 9 0 O y w m c X V v d D t D b 2 x 1 b W 4 x M z M m c X V v d D s s J n F 1 b 3 Q 7 Q 2 9 s d W 1 u M T M 0 J n F 1 b 3 Q 7 L C Z x d W 9 0 O 0 N v b H V t b j E z N S Z x d W 9 0 O y w m c X V v d D t D b 2 x 1 b W 4 x M z Y m c X V v d D s s J n F 1 b 3 Q 7 Q 2 9 s d W 1 u M T M 3 J n F 1 b 3 Q 7 L C Z x d W 9 0 O 0 N v b H V t b j E z O C Z x d W 9 0 O y w m c X V v d D t D b 2 x 1 b W 4 x M z k m c X V v d D s s J n F 1 b 3 Q 7 Q 2 9 s d W 1 u M T Q w J n F 1 b 3 Q 7 L C Z x d W 9 0 O 0 N v b H V t b j E 0 M S Z x d W 9 0 O y w m c X V v d D t D b 2 x 1 b W 4 x N D I m c X V v d D s s J n F 1 b 3 Q 7 Q 2 9 s d W 1 u M T Q z J n F 1 b 3 Q 7 L C Z x d W 9 0 O 0 N v b H V t b j E 0 N C Z x d W 9 0 O y w m c X V v d D t D b 2 x 1 b W 4 x N D U m c X V v d D s s J n F 1 b 3 Q 7 Q 2 9 s d W 1 u M T Q 2 J n F 1 b 3 Q 7 L C Z x d W 9 0 O 0 N v b H V t b j E 0 N y Z x d W 9 0 O y w m c X V v d D t D b 2 x 1 b W 4 x N D g m c X V v d D s s J n F 1 b 3 Q 7 Q 2 9 s d W 1 u M T Q 5 J n F 1 b 3 Q 7 L C Z x d W 9 0 O 0 N v b H V t b j E 1 M C Z x d W 9 0 O y w m c X V v d D t D b 2 x 1 b W 4 x N T E m c X V v d D s s J n F 1 b 3 Q 7 Q 2 9 s d W 1 u M T U y J n F 1 b 3 Q 7 L C Z x d W 9 0 O 0 N v b H V t b j E 1 M y Z x d W 9 0 O y w m c X V v d D t D b 2 x 1 b W 4 x N T Q m c X V v d D s s J n F 1 b 3 Q 7 Q 2 9 s d W 1 u M T U 1 J n F 1 b 3 Q 7 L C Z x d W 9 0 O 0 N v b H V t b j E 1 N i Z x d W 9 0 O y w m c X V v d D t D b 2 x 1 b W 4 x N T c m c X V v d D s s J n F 1 b 3 Q 7 Q 2 9 s d W 1 u M T U 4 J n F 1 b 3 Q 7 L C Z x d W 9 0 O 0 N v b H V t b j E 1 O S Z x d W 9 0 O y w m c X V v d D t D b 2 x 1 b W 4 x N j A m c X V v d D s s J n F 1 b 3 Q 7 Q 2 9 s d W 1 u M T Y x J n F 1 b 3 Q 7 L C Z x d W 9 0 O 0 N v b H V t b j E 2 M i Z x d W 9 0 O y w m c X V v d D t D b 2 x 1 b W 4 x N j M m c X V v d D s s J n F 1 b 3 Q 7 Q 2 9 s d W 1 u M T Y 0 J n F 1 b 3 Q 7 L C Z x d W 9 0 O 0 N v b H V t b j E 2 N S Z x d W 9 0 O y w m c X V v d D t D b 2 x 1 b W 4 x N j Y m c X V v d D s s J n F 1 b 3 Q 7 Q 2 9 s d W 1 u M T Y 3 J n F 1 b 3 Q 7 L C Z x d W 9 0 O 0 N v b H V t b j E 2 O C Z x d W 9 0 O y w m c X V v d D t D b 2 x 1 b W 4 x N j k m c X V v d D s s J n F 1 b 3 Q 7 Q 2 9 s d W 1 u M T c w J n F 1 b 3 Q 7 L C Z x d W 9 0 O 0 N v b H V t b j E 3 M S Z x d W 9 0 O y w m c X V v d D t D b 2 x 1 b W 4 x N z I m c X V v d D s s J n F 1 b 3 Q 7 Q 2 9 s d W 1 u M T c z J n F 1 b 3 Q 7 L C Z x d W 9 0 O 0 N v b H V t b j E 3 N C Z x d W 9 0 O y w m c X V v d D t D b 2 x 1 b W 4 x N z U m c X V v d D s s J n F 1 b 3 Q 7 Q 2 9 s d W 1 u M T c 2 J n F 1 b 3 Q 7 L C Z x d W 9 0 O 0 N v b H V t b j E 3 N y Z x d W 9 0 O y w m c X V v d D t D b 2 x 1 b W 4 x N z g m c X V v d D s s J n F 1 b 3 Q 7 Q 2 9 s d W 1 u M T c 5 J n F 1 b 3 Q 7 L C Z x d W 9 0 O 0 N v b H V t b j E 4 M C Z x d W 9 0 O y w m c X V v d D t D b 2 x 1 b W 4 x O D E m c X V v d D s s J n F 1 b 3 Q 7 Q 2 9 s d W 1 u M T g y J n F 1 b 3 Q 7 L C Z x d W 9 0 O 0 N v b H V t b j E 4 M y Z x d W 9 0 O y w m c X V v d D t D b 2 x 1 b W 4 x O D Q m c X V v d D s s J n F 1 b 3 Q 7 Q 2 9 s d W 1 u M T g 1 J n F 1 b 3 Q 7 L C Z x d W 9 0 O 0 N v b H V t b j E 4 N i Z x d W 9 0 O y w m c X V v d D t D b 2 x 1 b W 4 x O D c m c X V v d D s s J n F 1 b 3 Q 7 Q 2 9 s d W 1 u M T g 4 J n F 1 b 3 Q 7 L C Z x d W 9 0 O 0 N v b H V t b j E 4 O S Z x d W 9 0 O y w m c X V v d D t D b 2 x 1 b W 4 x O T A m c X V v d D s s J n F 1 b 3 Q 7 Q 2 9 s d W 1 u M T k x J n F 1 b 3 Q 7 L C Z x d W 9 0 O 0 N v b H V t b j E 5 M i Z x d W 9 0 O y w m c X V v d D t D b 2 x 1 b W 4 x O T M m c X V v d D s s J n F 1 b 3 Q 7 Q 2 9 s d W 1 u M T k 0 J n F 1 b 3 Q 7 L C Z x d W 9 0 O 0 N v b H V t b j E 5 N S Z x d W 9 0 O y w m c X V v d D t D b 2 x 1 b W 4 x O T Y m c X V v d D s s J n F 1 b 3 Q 7 Q 2 9 s d W 1 u M T k 3 J n F 1 b 3 Q 7 L C Z x d W 9 0 O 0 N v b H V t b j E 5 O C Z x d W 9 0 O y w m c X V v d D t D b 2 x 1 b W 4 x O T k m c X V v d D s s J n F 1 b 3 Q 7 Q 2 9 s d W 1 u M j A w J n F 1 b 3 Q 7 L C Z x d W 9 0 O 0 N v b H V t b j I w M S Z x d W 9 0 O y w m c X V v d D t D b 2 x 1 b W 4 y M D I m c X V v d D s s J n F 1 b 3 Q 7 Q 2 9 s d W 1 u M j A z J n F 1 b 3 Q 7 L C Z x d W 9 0 O 0 N v b H V t b j I w N C Z x d W 9 0 O y w m c X V v d D t D b 2 x 1 b W 4 y M D U m c X V v d D s s J n F 1 b 3 Q 7 Q 2 9 s d W 1 u M j A 2 J n F 1 b 3 Q 7 L C Z x d W 9 0 O 0 N v b H V t b j I w N y Z x d W 9 0 O y w m c X V v d D t D b 2 x 1 b W 4 y M D g m c X V v d D s s J n F 1 b 3 Q 7 Q 2 9 s d W 1 u M j A 5 J n F 1 b 3 Q 7 L C Z x d W 9 0 O 0 N v b H V t b j I x M C Z x d W 9 0 O y w m c X V v d D t D b 2 x 1 b W 4 y M T E m c X V v d D s s J n F 1 b 3 Q 7 Q 2 9 s d W 1 u M j E y J n F 1 b 3 Q 7 L C Z x d W 9 0 O 0 N v b H V t b j I x M y Z x d W 9 0 O y w m c X V v d D t D b 2 x 1 b W 4 y M T Q m c X V v d D s s J n F 1 b 3 Q 7 Q 2 9 s d W 1 u M j E 1 J n F 1 b 3 Q 7 L C Z x d W 9 0 O 0 N v b H V t b j I x N i Z x d W 9 0 O y w m c X V v d D t D b 2 x 1 b W 4 y M T c m c X V v d D s s J n F 1 b 3 Q 7 Q 2 9 s d W 1 u M j E 4 J n F 1 b 3 Q 7 L C Z x d W 9 0 O 0 N v b H V t b j I x O S Z x d W 9 0 O y w m c X V v d D t D b 2 x 1 b W 4 y M j A m c X V v d D s s J n F 1 b 3 Q 7 Q 2 9 s d W 1 u M j I x J n F 1 b 3 Q 7 L C Z x d W 9 0 O 0 N v b H V t b j I y M i Z x d W 9 0 O y w m c X V v d D t D b 2 x 1 b W 4 y M j M m c X V v d D s s J n F 1 b 3 Q 7 Q 2 9 s d W 1 u M j I 0 J n F 1 b 3 Q 7 L C Z x d W 9 0 O 0 N v b H V t b j I y N S Z x d W 9 0 O y w m c X V v d D t D b 2 x 1 b W 4 y M j Y m c X V v d D s s J n F 1 b 3 Q 7 Q 2 9 s d W 1 u M j I 3 J n F 1 b 3 Q 7 L C Z x d W 9 0 O 0 N v b H V t b j I y O C Z x d W 9 0 O y w m c X V v d D t D b 2 x 1 b W 4 y M j k m c X V v d D s s J n F 1 b 3 Q 7 Q 2 9 s d W 1 u M j M w J n F 1 b 3 Q 7 L C Z x d W 9 0 O 0 N v b H V t b j I z M S Z x d W 9 0 O y w m c X V v d D t D b 2 x 1 b W 4 y M z I m c X V v d D s s J n F 1 b 3 Q 7 Q 2 9 s d W 1 u M j M z J n F 1 b 3 Q 7 L C Z x d W 9 0 O 0 N v b H V t b j I z N C Z x d W 9 0 O y w m c X V v d D t D b 2 x 1 b W 4 y M z U m c X V v d D s s J n F 1 b 3 Q 7 Q 2 9 s d W 1 u M j M 2 J n F 1 b 3 Q 7 L C Z x d W 9 0 O 0 N v b H V t b j I z N y Z x d W 9 0 O y w m c X V v d D t D b 2 x 1 b W 4 y M z g m c X V v d D s s J n F 1 b 3 Q 7 Q 2 9 s d W 1 u M j M 5 J n F 1 b 3 Q 7 L C Z x d W 9 0 O 0 N v b H V t b j I 0 M C Z x d W 9 0 O y w m c X V v d D t D b 2 x 1 b W 4 y N D E m c X V v d D s s J n F 1 b 3 Q 7 Q 2 9 s d W 1 u M j Q y J n F 1 b 3 Q 7 L C Z x d W 9 0 O 0 N v b H V t b j I 0 M y Z x d W 9 0 O y w m c X V v d D t D b 2 x 1 b W 4 y N D Q m c X V v d D s s J n F 1 b 3 Q 7 Q 2 9 s d W 1 u M j Q 1 J n F 1 b 3 Q 7 L C Z x d W 9 0 O 0 N v b H V t b j I 0 N i Z x d W 9 0 O y w m c X V v d D t D b 2 x 1 b W 4 y N D c m c X V v d D s s J n F 1 b 3 Q 7 Q 2 9 s d W 1 u M j Q 4 J n F 1 b 3 Q 7 L C Z x d W 9 0 O 0 N v b H V t b j I 0 O S Z x d W 9 0 O y w m c X V v d D t D b 2 x 1 b W 4 y N T A m c X V v d D s s J n F 1 b 3 Q 7 Q 2 9 s d W 1 u M j U x J n F 1 b 3 Q 7 L C Z x d W 9 0 O 0 N v b H V t b j I 1 M i Z x d W 9 0 O y w m c X V v d D t D b 2 x 1 b W 4 y N T M m c X V v d D s s J n F 1 b 3 Q 7 Q 2 9 s d W 1 u M j U 0 J n F 1 b 3 Q 7 L C Z x d W 9 0 O 0 N v b H V t b j I 1 N S Z x d W 9 0 O y w m c X V v d D t D b 2 x 1 b W 4 y N T Y m c X V v d D s s J n F 1 b 3 Q 7 Q 2 9 s d W 1 u M j U 3 J n F 1 b 3 Q 7 L C Z x d W 9 0 O 0 N v b H V t b j I 1 O C Z x d W 9 0 O y w m c X V v d D t D b 2 x 1 b W 4 y N T k m c X V v d D s s J n F 1 b 3 Q 7 Q 2 9 s d W 1 u M j Y w J n F 1 b 3 Q 7 L C Z x d W 9 0 O 0 N v b H V t b j I 2 M S Z x d W 9 0 O y w m c X V v d D t D b 2 x 1 b W 4 y N j I m c X V v d D s s J n F 1 b 3 Q 7 Q 2 9 s d W 1 u M j Y z J n F 1 b 3 Q 7 L C Z x d W 9 0 O 0 N v b H V t b j I 2 N C Z x d W 9 0 O y w m c X V v d D t D b 2 x 1 b W 4 y N j U m c X V v d D s s J n F 1 b 3 Q 7 Q 2 9 s d W 1 u M j Y 2 J n F 1 b 3 Q 7 L C Z x d W 9 0 O 0 N v b H V t b j I 2 N y Z x d W 9 0 O y w m c X V v d D t D b 2 x 1 b W 4 y N j g m c X V v d D s s J n F 1 b 3 Q 7 Q 2 9 s d W 1 u M j Y 5 J n F 1 b 3 Q 7 L C Z x d W 9 0 O 0 N v b H V t b j I 3 M C Z x d W 9 0 O y w m c X V v d D t D b 2 x 1 b W 4 y N z E m c X V v d D s s J n F 1 b 3 Q 7 Q 2 9 s d W 1 u M j c y J n F 1 b 3 Q 7 L C Z x d W 9 0 O 0 N v b H V t b j I 3 M y Z x d W 9 0 O y w m c X V v d D t D b 2 x 1 b W 4 y N z Q m c X V v d D s s J n F 1 b 3 Q 7 Q 2 9 s d W 1 u M j c 1 J n F 1 b 3 Q 7 L C Z x d W 9 0 O 0 N v b H V t b j I 3 N i Z x d W 9 0 O y w m c X V v d D t D b 2 x 1 b W 4 y N z c m c X V v d D s s J n F 1 b 3 Q 7 Q 2 9 s d W 1 u M j c 4 J n F 1 b 3 Q 7 L C Z x d W 9 0 O 0 N v b H V t b j I 3 O S Z x d W 9 0 O y w m c X V v d D t D b 2 x 1 b W 4 y O D A m c X V v d D s s J n F 1 b 3 Q 7 Q 2 9 s d W 1 u M j g x J n F 1 b 3 Q 7 L C Z x d W 9 0 O 0 N v b H V t b j I 4 M i Z x d W 9 0 O y w m c X V v d D t D b 2 x 1 b W 4 y O D M m c X V v d D s s J n F 1 b 3 Q 7 Q 2 9 s d W 1 u M j g 0 J n F 1 b 3 Q 7 L C Z x d W 9 0 O 0 N v b H V t b j I 4 N S Z x d W 9 0 O y w m c X V v d D t D b 2 x 1 b W 4 y O D Y m c X V v d D s s J n F 1 b 3 Q 7 Q 2 9 s d W 1 u M j g 3 J n F 1 b 3 Q 7 L C Z x d W 9 0 O 0 N v b H V t b j I 4 O C Z x d W 9 0 O y w m c X V v d D t D b 2 x 1 b W 4 y O D k m c X V v d D s s J n F 1 b 3 Q 7 Q 2 9 s d W 1 u M j k w J n F 1 b 3 Q 7 L C Z x d W 9 0 O 0 N v b H V t b j I 5 M S Z x d W 9 0 O y w m c X V v d D t D b 2 x 1 b W 4 y O T I m c X V v d D s s J n F 1 b 3 Q 7 Q 2 9 s d W 1 u M j k z J n F 1 b 3 Q 7 L C Z x d W 9 0 O 0 N v b H V t b j I 5 N C Z x d W 9 0 O y w m c X V v d D t D b 2 x 1 b W 4 y O T U m c X V v d D s s J n F 1 b 3 Q 7 Q 2 9 s d W 1 u M j k 2 J n F 1 b 3 Q 7 L C Z x d W 9 0 O 0 N v b H V t b j I 5 N y Z x d W 9 0 O y w m c X V v d D t D b 2 x 1 b W 4 y O T g m c X V v d D s s J n F 1 b 3 Q 7 Q 2 9 s d W 1 u M j k 5 J n F 1 b 3 Q 7 L C Z x d W 9 0 O 0 N v b H V t b j M w M C Z x d W 9 0 O y w m c X V v d D t D b 2 x 1 b W 4 z M D E m c X V v d D s s J n F 1 b 3 Q 7 Q 2 9 s d W 1 u M z A y J n F 1 b 3 Q 7 L C Z x d W 9 0 O 0 N v b H V t b j M w M y Z x d W 9 0 O y w m c X V v d D t D b 2 x 1 b W 4 z M D Q m c X V v d D s s J n F 1 b 3 Q 7 Q 2 9 s d W 1 u M z A 1 J n F 1 b 3 Q 7 L C Z x d W 9 0 O 0 N v b H V t b j M w N i Z x d W 9 0 O y w m c X V v d D t D b 2 x 1 b W 4 z M D c m c X V v d D s s J n F 1 b 3 Q 7 Q 2 9 s d W 1 u M z A 4 J n F 1 b 3 Q 7 L C Z x d W 9 0 O 0 N v b H V t b j M w O S Z x d W 9 0 O y w m c X V v d D t D b 2 x 1 b W 4 z M T A m c X V v d D s s J n F 1 b 3 Q 7 Q 2 9 s d W 1 u M z E x J n F 1 b 3 Q 7 L C Z x d W 9 0 O 0 N v b H V t b j M x M i Z x d W 9 0 O y w m c X V v d D t D b 2 x 1 b W 4 z M T M m c X V v d D s s J n F 1 b 3 Q 7 Q 2 9 s d W 1 u M z E 0 J n F 1 b 3 Q 7 L C Z x d W 9 0 O 0 N v b H V t b j M x N S Z x d W 9 0 O y w m c X V v d D t D b 2 x 1 b W 4 z M T Y m c X V v d D s s J n F 1 b 3 Q 7 Q 2 9 s d W 1 u M z E 3 J n F 1 b 3 Q 7 L C Z x d W 9 0 O 0 N v b H V t b j M x O C Z x d W 9 0 O y w m c X V v d D t D b 2 x 1 b W 4 z M T k m c X V v d D s s J n F 1 b 3 Q 7 Q 2 9 s d W 1 u M z I w J n F 1 b 3 Q 7 L C Z x d W 9 0 O 0 N v b H V t b j M y M S Z x d W 9 0 O y w m c X V v d D t D b 2 x 1 b W 4 z M j I m c X V v d D s s J n F 1 b 3 Q 7 Q 2 9 s d W 1 u M z I z J n F 1 b 3 Q 7 L C Z x d W 9 0 O 0 N v b H V t b j M y N C Z x d W 9 0 O y w m c X V v d D t D b 2 x 1 b W 4 z M j U m c X V v d D s s J n F 1 b 3 Q 7 Q 2 9 s d W 1 u M z I 2 J n F 1 b 3 Q 7 L C Z x d W 9 0 O 0 N v b H V t b j M y N y Z x d W 9 0 O y w m c X V v d D t D b 2 x 1 b W 4 z M j g m c X V v d D s s J n F 1 b 3 Q 7 Q 2 9 s d W 1 u M z I 5 J n F 1 b 3 Q 7 L C Z x d W 9 0 O 0 N v b H V t b j M z M C Z x d W 9 0 O y w m c X V v d D t D b 2 x 1 b W 4 z M z E m c X V v d D s s J n F 1 b 3 Q 7 Q 2 9 s d W 1 u M z M y J n F 1 b 3 Q 7 L C Z x d W 9 0 O 0 N v b H V t b j M z M y Z x d W 9 0 O y w m c X V v d D t D b 2 x 1 b W 4 z M z Q m c X V v d D s s J n F 1 b 3 Q 7 Q 2 9 s d W 1 u M z M 1 J n F 1 b 3 Q 7 L C Z x d W 9 0 O 0 N v b H V t b j M z N i Z x d W 9 0 O y w m c X V v d D t D b 2 x 1 b W 4 z M z c m c X V v d D s s J n F 1 b 3 Q 7 Q 2 9 s d W 1 u M z M 4 J n F 1 b 3 Q 7 L C Z x d W 9 0 O 0 N v b H V t b j M z O S Z x d W 9 0 O y w m c X V v d D t D b 2 x 1 b W 4 z N D A m c X V v d D s s J n F 1 b 3 Q 7 Q 2 9 s d W 1 u M z Q x J n F 1 b 3 Q 7 L C Z x d W 9 0 O 0 N v b H V t b j M 0 M i Z x d W 9 0 O y w m c X V v d D t D b 2 x 1 b W 4 z N D M m c X V v d D s s J n F 1 b 3 Q 7 Q 2 9 s d W 1 u M z Q 0 J n F 1 b 3 Q 7 L C Z x d W 9 0 O 0 N v b H V t b j M 0 N S Z x d W 9 0 O y w m c X V v d D t D b 2 x 1 b W 4 z N D Y m c X V v d D s s J n F 1 b 3 Q 7 Q 2 9 s d W 1 u M z Q 3 J n F 1 b 3 Q 7 L C Z x d W 9 0 O 0 N v b H V t b j M 0 O C Z x d W 9 0 O y w m c X V v d D t D b 2 x 1 b W 4 z N D k m c X V v d D s s J n F 1 b 3 Q 7 Q 2 9 s d W 1 u M z U w J n F 1 b 3 Q 7 L C Z x d W 9 0 O 0 N v b H V t b j M 1 M S Z x d W 9 0 O y w m c X V v d D t D b 2 x 1 b W 4 z N T I m c X V v d D s s J n F 1 b 3 Q 7 Q 2 9 s d W 1 u M z U z J n F 1 b 3 Q 7 L C Z x d W 9 0 O 0 N v b H V t b j M 1 N C Z x d W 9 0 O y w m c X V v d D t D b 2 x 1 b W 4 z N T U m c X V v d D s s J n F 1 b 3 Q 7 Q 2 9 s d W 1 u M z U 2 J n F 1 b 3 Q 7 L C Z x d W 9 0 O 0 N v b H V t b j M 1 N y Z x d W 9 0 O y w m c X V v d D t D b 2 x 1 b W 4 z N T g m c X V v d D s s J n F 1 b 3 Q 7 Q 2 9 s d W 1 u M z U 5 J n F 1 b 3 Q 7 L C Z x d W 9 0 O 0 N v b H V t b j M 2 M C Z x d W 9 0 O y w m c X V v d D t D b 2 x 1 b W 4 z N j E m c X V v d D s s J n F 1 b 3 Q 7 Q 2 9 s d W 1 u M z Y y J n F 1 b 3 Q 7 L C Z x d W 9 0 O 0 N v b H V t b j M 2 M y Z x d W 9 0 O y w m c X V v d D t D b 2 x 1 b W 4 z N j Q m c X V v d D s s J n F 1 b 3 Q 7 Q 2 9 s d W 1 u M z Y 1 J n F 1 b 3 Q 7 L C Z x d W 9 0 O 0 N v b H V t b j M 2 N i Z x d W 9 0 O y w m c X V v d D t D b 2 x 1 b W 4 z N j c m c X V v d D s s J n F 1 b 3 Q 7 Q 2 9 s d W 1 u M z Y 4 J n F 1 b 3 Q 7 L C Z x d W 9 0 O 0 N v b H V t b j M 2 O S Z x d W 9 0 O y w m c X V v d D t D b 2 x 1 b W 4 z N z A m c X V v d D s s J n F 1 b 3 Q 7 Q 2 9 s d W 1 u M z c x J n F 1 b 3 Q 7 L C Z x d W 9 0 O 0 N v b H V t b j M 3 M i Z x d W 9 0 O y w m c X V v d D t D b 2 x 1 b W 4 z N z M m c X V v d D s s J n F 1 b 3 Q 7 Q 2 9 s d W 1 u M z c 0 J n F 1 b 3 Q 7 L C Z x d W 9 0 O 0 N v b H V t b j M 3 N S Z x d W 9 0 O y w m c X V v d D t D b 2 x 1 b W 4 z N z Y m c X V v d D s s J n F 1 b 3 Q 7 Q 2 9 s d W 1 u M z c 3 J n F 1 b 3 Q 7 L C Z x d W 9 0 O 0 N v b H V t b j M 3 O C Z x d W 9 0 O y w m c X V v d D t D b 2 x 1 b W 4 z N z k m c X V v d D s s J n F 1 b 3 Q 7 Q 2 9 s d W 1 u M z g w J n F 1 b 3 Q 7 L C Z x d W 9 0 O 0 N v b H V t b j M 4 M S Z x d W 9 0 O y w m c X V v d D t D b 2 x 1 b W 4 z O D I m c X V v d D s s J n F 1 b 3 Q 7 Q 2 9 s d W 1 u M z g z J n F 1 b 3 Q 7 L C Z x d W 9 0 O 0 N v b H V t b j M 4 N C Z x d W 9 0 O y w m c X V v d D t D b 2 x 1 b W 4 z O D U m c X V v d D s s J n F 1 b 3 Q 7 Q 2 9 s d W 1 u M z g 2 J n F 1 b 3 Q 7 L C Z x d W 9 0 O 0 N v b H V t b j M 4 N y Z x d W 9 0 O y w m c X V v d D t D b 2 x 1 b W 4 z O D g m c X V v d D s s J n F 1 b 3 Q 7 Q 2 9 s d W 1 u M z g 5 J n F 1 b 3 Q 7 L C Z x d W 9 0 O 0 N v b H V t b j M 5 M C Z x d W 9 0 O y w m c X V v d D t D b 2 x 1 b W 4 z O T E m c X V v d D s s J n F 1 b 3 Q 7 Q 2 9 s d W 1 u M z k y J n F 1 b 3 Q 7 L C Z x d W 9 0 O 0 N v b H V t b j M 5 M y Z x d W 9 0 O y w m c X V v d D t D b 2 x 1 b W 4 z O T Q m c X V v d D s s J n F 1 b 3 Q 7 Q 2 9 s d W 1 u M z k 1 J n F 1 b 3 Q 7 L C Z x d W 9 0 O 0 N v b H V t b j M 5 N i Z x d W 9 0 O y w m c X V v d D t D b 2 x 1 b W 4 z O T c m c X V v d D s s J n F 1 b 3 Q 7 Q 2 9 s d W 1 u M z k 4 J n F 1 b 3 Q 7 L C Z x d W 9 0 O 0 N v b H V t b j M 5 O S Z x d W 9 0 O y w m c X V v d D t D b 2 x 1 b W 4 0 M D A m c X V v d D s s J n F 1 b 3 Q 7 Q 2 9 s d W 1 u N D A x J n F 1 b 3 Q 7 L C Z x d W 9 0 O 0 N v b H V t b j Q w M i Z x d W 9 0 O y w m c X V v d D t D b 2 x 1 b W 4 0 M D M m c X V v d D s s J n F 1 b 3 Q 7 Q 2 9 s d W 1 u N D A 0 J n F 1 b 3 Q 7 L C Z x d W 9 0 O 0 N v b H V t b j Q w N S Z x d W 9 0 O y w m c X V v d D t D b 2 x 1 b W 4 0 M D Y m c X V v d D s s J n F 1 b 3 Q 7 Q 2 9 s d W 1 u N D A 3 J n F 1 b 3 Q 7 L C Z x d W 9 0 O 0 N v b H V t b j Q w O C Z x d W 9 0 O y w m c X V v d D t D b 2 x 1 b W 4 0 M D k m c X V v d D s s J n F 1 b 3 Q 7 Q 2 9 s d W 1 u N D E w J n F 1 b 3 Q 7 L C Z x d W 9 0 O 0 N v b H V t b j Q x M S Z x d W 9 0 O y w m c X V v d D t D b 2 x 1 b W 4 0 M T I m c X V v d D s s J n F 1 b 3 Q 7 Q 2 9 s d W 1 u N D E z J n F 1 b 3 Q 7 L C Z x d W 9 0 O 0 N v b H V t b j Q x N C Z x d W 9 0 O y w m c X V v d D t D b 2 x 1 b W 4 0 M T U m c X V v d D s s J n F 1 b 3 Q 7 Q 2 9 s d W 1 u N D E 2 J n F 1 b 3 Q 7 L C Z x d W 9 0 O 0 N v b H V t b j Q x N y Z x d W 9 0 O y w m c X V v d D t D b 2 x 1 b W 4 0 M T g m c X V v d D s s J n F 1 b 3 Q 7 Q 2 9 s d W 1 u N D E 5 J n F 1 b 3 Q 7 L C Z x d W 9 0 O 0 N v b H V t b j Q y M C Z x d W 9 0 O y w m c X V v d D t D b 2 x 1 b W 4 0 M j E m c X V v d D s s J n F 1 b 3 Q 7 Q 2 9 s d W 1 u N D I y J n F 1 b 3 Q 7 L C Z x d W 9 0 O 0 N v b H V t b j Q y M y Z x d W 9 0 O y w m c X V v d D t D b 2 x 1 b W 4 0 M j Q m c X V v d D s s J n F 1 b 3 Q 7 Q 2 9 s d W 1 u N D I 1 J n F 1 b 3 Q 7 L C Z x d W 9 0 O 0 N v b H V t b j Q y N i Z x d W 9 0 O y w m c X V v d D t D b 2 x 1 b W 4 0 M j c m c X V v d D s s J n F 1 b 3 Q 7 Q 2 9 s d W 1 u N D I 4 J n F 1 b 3 Q 7 L C Z x d W 9 0 O 0 N v b H V t b j Q y O S Z x d W 9 0 O y w m c X V v d D t D b 2 x 1 b W 4 0 M z A m c X V v d D s s J n F 1 b 3 Q 7 Q 2 9 s d W 1 u N D M x J n F 1 b 3 Q 7 L C Z x d W 9 0 O 0 N v b H V t b j Q z M i Z x d W 9 0 O y w m c X V v d D t D b 2 x 1 b W 4 0 M z M m c X V v d D s s J n F 1 b 3 Q 7 Q 2 9 s d W 1 u N D M 0 J n F 1 b 3 Q 7 L C Z x d W 9 0 O 0 N v b H V t b j Q z N S Z x d W 9 0 O y w m c X V v d D t D b 2 x 1 b W 4 0 M z Y m c X V v d D s s J n F 1 b 3 Q 7 Q 2 9 s d W 1 u N D M 3 J n F 1 b 3 Q 7 L C Z x d W 9 0 O 0 N v b H V t b j Q z O C Z x d W 9 0 O y w m c X V v d D t D b 2 x 1 b W 4 0 M z k m c X V v d D s s J n F 1 b 3 Q 7 Q 2 9 s d W 1 u N D Q w J n F 1 b 3 Q 7 L C Z x d W 9 0 O 0 N v b H V t b j Q 0 M S Z x d W 9 0 O y w m c X V v d D t D b 2 x 1 b W 4 0 N D I m c X V v d D s s J n F 1 b 3 Q 7 Q 2 9 s d W 1 u N D Q z J n F 1 b 3 Q 7 L C Z x d W 9 0 O 0 N v b H V t b j Q 0 N C Z x d W 9 0 O y w m c X V v d D t D b 2 x 1 b W 4 0 N D U m c X V v d D s s J n F 1 b 3 Q 7 Q 2 9 s d W 1 u N D Q 2 J n F 1 b 3 Q 7 L C Z x d W 9 0 O 0 N v b H V t b j Q 0 N y Z x d W 9 0 O y w m c X V v d D t D b 2 x 1 b W 4 0 N D g m c X V v d D s s J n F 1 b 3 Q 7 Q 2 9 s d W 1 u N D Q 5 J n F 1 b 3 Q 7 L C Z x d W 9 0 O 0 N v b H V t b j Q 1 M C Z x d W 9 0 O y w m c X V v d D t D b 2 x 1 b W 4 0 N T E m c X V v d D s s J n F 1 b 3 Q 7 Q 2 9 s d W 1 u N D U y J n F 1 b 3 Q 7 L C Z x d W 9 0 O 0 N v b H V t b j Q 1 M y Z x d W 9 0 O y w m c X V v d D t D b 2 x 1 b W 4 0 N T Q m c X V v d D s s J n F 1 b 3 Q 7 Q 2 9 s d W 1 u N D U 1 J n F 1 b 3 Q 7 L C Z x d W 9 0 O 0 N v b H V t b j Q 1 N i Z x d W 9 0 O y w m c X V v d D t D b 2 x 1 b W 4 0 N T c m c X V v d D s s J n F 1 b 3 Q 7 Q 2 9 s d W 1 u N D U 4 J n F 1 b 3 Q 7 L C Z x d W 9 0 O 0 N v b H V t b j Q 1 O S Z x d W 9 0 O y w m c X V v d D t D b 2 x 1 b W 4 0 N j A m c X V v d D s s J n F 1 b 3 Q 7 Q 2 9 s d W 1 u N D Y x J n F 1 b 3 Q 7 L C Z x d W 9 0 O 0 N v b H V t b j Q 2 M i Z x d W 9 0 O y w m c X V v d D t D b 2 x 1 b W 4 0 N j M m c X V v d D s s J n F 1 b 3 Q 7 Q 2 9 s d W 1 u N D Y 0 J n F 1 b 3 Q 7 L C Z x d W 9 0 O 0 N v b H V t b j Q 2 N S Z x d W 9 0 O y w m c X V v d D t D b 2 x 1 b W 4 0 N j Y m c X V v d D s s J n F 1 b 3 Q 7 Q 2 9 s d W 1 u N D Y 3 J n F 1 b 3 Q 7 L C Z x d W 9 0 O 0 N v b H V t b j Q 2 O C Z x d W 9 0 O y w m c X V v d D t D b 2 x 1 b W 4 0 N j k m c X V v d D s s J n F 1 b 3 Q 7 Q 2 9 s d W 1 u N D c w J n F 1 b 3 Q 7 L C Z x d W 9 0 O 0 N v b H V t b j Q 3 M S Z x d W 9 0 O y w m c X V v d D t D b 2 x 1 b W 4 0 N z I m c X V v d D s s J n F 1 b 3 Q 7 Q 2 9 s d W 1 u N D c z J n F 1 b 3 Q 7 L C Z x d W 9 0 O 0 N v b H V t b j Q 3 N C Z x d W 9 0 O y w m c X V v d D t D b 2 x 1 b W 4 0 N z U m c X V v d D s s J n F 1 b 3 Q 7 Q 2 9 s d W 1 u N D c 2 J n F 1 b 3 Q 7 L C Z x d W 9 0 O 0 N v b H V t b j Q 3 N y Z x d W 9 0 O y w m c X V v d D t D b 2 x 1 b W 4 0 N z g m c X V v d D s s J n F 1 b 3 Q 7 Q 2 9 s d W 1 u N D c 5 J n F 1 b 3 Q 7 L C Z x d W 9 0 O 0 N v b H V t b j Q 4 M C Z x d W 9 0 O y w m c X V v d D t D b 2 x 1 b W 4 0 O D E m c X V v d D s s J n F 1 b 3 Q 7 Q 2 9 s d W 1 u N D g y J n F 1 b 3 Q 7 L C Z x d W 9 0 O 0 N v b H V t b j Q 4 M y Z x d W 9 0 O y w m c X V v d D t D b 2 x 1 b W 4 0 O D Q m c X V v d D s s J n F 1 b 3 Q 7 Q 2 9 s d W 1 u N D g 1 J n F 1 b 3 Q 7 L C Z x d W 9 0 O 0 N v b H V t b j Q 4 N i Z x d W 9 0 O y w m c X V v d D t D b 2 x 1 b W 4 0 O D c m c X V v d D s s J n F 1 b 3 Q 7 Q 2 9 s d W 1 u N D g 4 J n F 1 b 3 Q 7 L C Z x d W 9 0 O 0 N v b H V t b j Q 4 O S Z x d W 9 0 O y w m c X V v d D t D b 2 x 1 b W 4 0 O T A m c X V v d D s s J n F 1 b 3 Q 7 Q 2 9 s d W 1 u N D k x J n F 1 b 3 Q 7 L C Z x d W 9 0 O 0 N v b H V t b j Q 5 M i Z x d W 9 0 O y w m c X V v d D t D b 2 x 1 b W 4 0 O T M m c X V v d D s s J n F 1 b 3 Q 7 Q 2 9 s d W 1 u N D k 0 J n F 1 b 3 Q 7 L C Z x d W 9 0 O 0 N v b H V t b j Q 5 N S Z x d W 9 0 O y w m c X V v d D t D b 2 x 1 b W 4 0 O T Y m c X V v d D s s J n F 1 b 3 Q 7 Q 2 9 s d W 1 u N D k 3 J n F 1 b 3 Q 7 L C Z x d W 9 0 O 0 N v b H V t b j Q 5 O C Z x d W 9 0 O y w m c X V v d D t D b 2 x 1 b W 4 0 O T k m c X V v d D s s J n F 1 b 3 Q 7 Q 2 9 s d W 1 u N T A w J n F 1 b 3 Q 7 L C Z x d W 9 0 O 0 N v b H V t b j U w M S Z x d W 9 0 O y w m c X V v d D t D b 2 x 1 b W 4 1 M D I m c X V v d D s s J n F 1 b 3 Q 7 Q 2 9 s d W 1 u N T A z J n F 1 b 3 Q 7 L C Z x d W 9 0 O 0 N v b H V t b j U w N C Z x d W 9 0 O y w m c X V v d D t D b 2 x 1 b W 4 1 M D U m c X V v d D s s J n F 1 b 3 Q 7 Q 2 9 s d W 1 u N T A 2 J n F 1 b 3 Q 7 L C Z x d W 9 0 O 0 N v b H V t b j U w N y Z x d W 9 0 O y w m c X V v d D t D b 2 x 1 b W 4 1 M D g m c X V v d D s s J n F 1 b 3 Q 7 Q 2 9 s d W 1 u N T A 5 J n F 1 b 3 Q 7 L C Z x d W 9 0 O 0 N v b H V t b j U x M C Z x d W 9 0 O y w m c X V v d D t D b 2 x 1 b W 4 1 M T E m c X V v d D s s J n F 1 b 3 Q 7 Q 2 9 s d W 1 u N T E y J n F 1 b 3 Q 7 L C Z x d W 9 0 O 0 N v b H V t b j U x M y Z x d W 9 0 O y w m c X V v d D t D b 2 x 1 b W 4 1 M T Q m c X V v d D s s J n F 1 b 3 Q 7 Q 2 9 s d W 1 u N T E 1 J n F 1 b 3 Q 7 L C Z x d W 9 0 O 0 N v b H V t b j U x N i Z x d W 9 0 O y w m c X V v d D t D b 2 x 1 b W 4 1 M T c m c X V v d D s s J n F 1 b 3 Q 7 Q 2 9 s d W 1 u N T E 4 J n F 1 b 3 Q 7 L C Z x d W 9 0 O 0 N v b H V t b j U x O S Z x d W 9 0 O y w m c X V v d D t D b 2 x 1 b W 4 1 M j A m c X V v d D s s J n F 1 b 3 Q 7 Q 2 9 s d W 1 u N T I x J n F 1 b 3 Q 7 L C Z x d W 9 0 O 0 N v b H V t b j U y M i Z x d W 9 0 O y w m c X V v d D t D b 2 x 1 b W 4 1 M j M m c X V v d D s s J n F 1 b 3 Q 7 Q 2 9 s d W 1 u N T I 0 J n F 1 b 3 Q 7 L C Z x d W 9 0 O 0 N v b H V t b j U y N S Z x d W 9 0 O y w m c X V v d D t D b 2 x 1 b W 4 1 M j Y m c X V v d D s s J n F 1 b 3 Q 7 Q 2 9 s d W 1 u N T I 3 J n F 1 b 3 Q 7 L C Z x d W 9 0 O 0 N v b H V t b j U y O C Z x d W 9 0 O y w m c X V v d D t D b 2 x 1 b W 4 1 M j k m c X V v d D s s J n F 1 b 3 Q 7 Q 2 9 s d W 1 u N T M w J n F 1 b 3 Q 7 L C Z x d W 9 0 O 0 N v b H V t b j U z M S Z x d W 9 0 O y w m c X V v d D t D b 2 x 1 b W 4 1 M z I m c X V v d D s s J n F 1 b 3 Q 7 Q 2 9 s d W 1 u N T M z J n F 1 b 3 Q 7 L C Z x d W 9 0 O 0 N v b H V t b j U z N C Z x d W 9 0 O y w m c X V v d D t D b 2 x 1 b W 4 1 M z U m c X V v d D s s J n F 1 b 3 Q 7 Q 2 9 s d W 1 u N T M 2 J n F 1 b 3 Q 7 L C Z x d W 9 0 O 0 N v b H V t b j U z N y Z x d W 9 0 O y w m c X V v d D t D b 2 x 1 b W 4 1 M z g m c X V v d D s s J n F 1 b 3 Q 7 Q 2 9 s d W 1 u N T M 5 J n F 1 b 3 Q 7 L C Z x d W 9 0 O 0 N v b H V t b j U 0 M C Z x d W 9 0 O y w m c X V v d D t D b 2 x 1 b W 4 1 N D E m c X V v d D s s J n F 1 b 3 Q 7 Q 2 9 s d W 1 u N T Q y J n F 1 b 3 Q 7 L C Z x d W 9 0 O 0 N v b H V t b j U 0 M y Z x d W 9 0 O y w m c X V v d D t D b 2 x 1 b W 4 1 N D Q m c X V v d D s s J n F 1 b 3 Q 7 Q 2 9 s d W 1 u N T Q 1 J n F 1 b 3 Q 7 L C Z x d W 9 0 O 0 N v b H V t b j U 0 N i Z x d W 9 0 O y w m c X V v d D t D b 2 x 1 b W 4 1 N D c m c X V v d D s s J n F 1 b 3 Q 7 Q 2 9 s d W 1 u N T Q 4 J n F 1 b 3 Q 7 L C Z x d W 9 0 O 0 N v b H V t b j U 0 O S Z x d W 9 0 O y w m c X V v d D t D b 2 x 1 b W 4 1 N T A m c X V v d D s s J n F 1 b 3 Q 7 Q 2 9 s d W 1 u N T U x J n F 1 b 3 Q 7 L C Z x d W 9 0 O 0 N v b H V t b j U 1 M i Z x d W 9 0 O y w m c X V v d D t D b 2 x 1 b W 4 1 N T M m c X V v d D s s J n F 1 b 3 Q 7 Q 2 9 s d W 1 u N T U 0 J n F 1 b 3 Q 7 L C Z x d W 9 0 O 0 N v b H V t b j U 1 N S Z x d W 9 0 O y w m c X V v d D t D b 2 x 1 b W 4 1 N T Y m c X V v d D s s J n F 1 b 3 Q 7 Q 2 9 s d W 1 u N T U 3 J n F 1 b 3 Q 7 L C Z x d W 9 0 O 0 N v b H V t b j U 1 O C Z x d W 9 0 O y w m c X V v d D t D b 2 x 1 b W 4 1 N T k m c X V v d D s s J n F 1 b 3 Q 7 Q 2 9 s d W 1 u N T Y w J n F 1 b 3 Q 7 L C Z x d W 9 0 O 0 N v b H V t b j U 2 M S Z x d W 9 0 O y w m c X V v d D t D b 2 x 1 b W 4 1 N j I m c X V v d D s s J n F 1 b 3 Q 7 Q 2 9 s d W 1 u N T Y z J n F 1 b 3 Q 7 L C Z x d W 9 0 O 0 N v b H V t b j U 2 N C Z x d W 9 0 O y w m c X V v d D t D b 2 x 1 b W 4 1 N j U m c X V v d D s s J n F 1 b 3 Q 7 Q 2 9 s d W 1 u N T Y 2 J n F 1 b 3 Q 7 L C Z x d W 9 0 O 0 N v b H V t b j U 2 N y Z x d W 9 0 O y w m c X V v d D t D b 2 x 1 b W 4 1 N j g m c X V v d D s s J n F 1 b 3 Q 7 Q 2 9 s d W 1 u N T Y 5 J n F 1 b 3 Q 7 L C Z x d W 9 0 O 0 N v b H V t b j U 3 M C Z x d W 9 0 O y w m c X V v d D t D b 2 x 1 b W 4 1 N z E m c X V v d D s s J n F 1 b 3 Q 7 Q 2 9 s d W 1 u N T c y J n F 1 b 3 Q 7 L C Z x d W 9 0 O 0 N v b H V t b j U 3 M y Z x d W 9 0 O y w m c X V v d D t D b 2 x 1 b W 4 1 N z Q m c X V v d D s s J n F 1 b 3 Q 7 Q 2 9 s d W 1 u N T c 1 J n F 1 b 3 Q 7 L C Z x d W 9 0 O 0 N v b H V t b j U 3 N i Z x d W 9 0 O y w m c X V v d D t D b 2 x 1 b W 4 1 N z c m c X V v d D s s J n F 1 b 3 Q 7 Q 2 9 s d W 1 u N T c 4 J n F 1 b 3 Q 7 L C Z x d W 9 0 O 0 N v b H V t b j U 3 O S Z x d W 9 0 O y w m c X V v d D t D b 2 x 1 b W 4 1 O D A m c X V v d D s s J n F 1 b 3 Q 7 Q 2 9 s d W 1 u N T g x J n F 1 b 3 Q 7 L C Z x d W 9 0 O 0 N v b H V t b j U 4 M i Z x d W 9 0 O y w m c X V v d D t D b 2 x 1 b W 4 1 O D M m c X V v d D s s J n F 1 b 3 Q 7 Q 2 9 s d W 1 u N T g 0 J n F 1 b 3 Q 7 L C Z x d W 9 0 O 0 N v b H V t b j U 4 N S Z x d W 9 0 O y w m c X V v d D t D b 2 x 1 b W 4 1 O D Y m c X V v d D s s J n F 1 b 3 Q 7 Q 2 9 s d W 1 u N T g 3 J n F 1 b 3 Q 7 L C Z x d W 9 0 O 0 N v b H V t b j U 4 O C Z x d W 9 0 O y w m c X V v d D t D b 2 x 1 b W 4 1 O D k m c X V v d D s s J n F 1 b 3 Q 7 Q 2 9 s d W 1 u N T k w J n F 1 b 3 Q 7 L C Z x d W 9 0 O 0 N v b H V t b j U 5 M S Z x d W 9 0 O y w m c X V v d D t D b 2 x 1 b W 4 1 O T I m c X V v d D s s J n F 1 b 3 Q 7 Q 2 9 s d W 1 u N T k z J n F 1 b 3 Q 7 L C Z x d W 9 0 O 0 N v b H V t b j U 5 N C Z x d W 9 0 O y w m c X V v d D t D b 2 x 1 b W 4 1 O T U m c X V v d D s s J n F 1 b 3 Q 7 Q 2 9 s d W 1 u N T k 2 J n F 1 b 3 Q 7 L C Z x d W 9 0 O 0 N v b H V t b j U 5 N y Z x d W 9 0 O y w m c X V v d D t D b 2 x 1 b W 4 1 O T g m c X V v d D s s J n F 1 b 3 Q 7 Q 2 9 s d W 1 u N T k 5 J n F 1 b 3 Q 7 L C Z x d W 9 0 O 0 N v b H V t b j Y w M C Z x d W 9 0 O y w m c X V v d D t D b 2 x 1 b W 4 2 M D E m c X V v d D s s J n F 1 b 3 Q 7 Q 2 9 s d W 1 u N j A y J n F 1 b 3 Q 7 L C Z x d W 9 0 O 0 N v b H V t b j Y w M y Z x d W 9 0 O y w m c X V v d D t D b 2 x 1 b W 4 2 M D Q m c X V v d D s s J n F 1 b 3 Q 7 Q 2 9 s d W 1 u N j A 1 J n F 1 b 3 Q 7 L C Z x d W 9 0 O 0 N v b H V t b j Y w N i Z x d W 9 0 O y w m c X V v d D t D b 2 x 1 b W 4 2 M D c m c X V v d D s s J n F 1 b 3 Q 7 Q 2 9 s d W 1 u N j A 4 J n F 1 b 3 Q 7 L C Z x d W 9 0 O 0 N v b H V t b j Y w O S Z x d W 9 0 O y w m c X V v d D t D b 2 x 1 b W 4 2 M T A m c X V v d D s s J n F 1 b 3 Q 7 Q 2 9 s d W 1 u N j E x J n F 1 b 3 Q 7 L C Z x d W 9 0 O 0 N v b H V t b j Y x M i Z x d W 9 0 O y w m c X V v d D t D b 2 x 1 b W 4 2 M T M m c X V v d D s s J n F 1 b 3 Q 7 Q 2 9 s d W 1 u N j E 0 J n F 1 b 3 Q 7 L C Z x d W 9 0 O 0 N v b H V t b j Y x N S Z x d W 9 0 O y w m c X V v d D t D b 2 x 1 b W 4 2 M T Y m c X V v d D s s J n F 1 b 3 Q 7 Q 2 9 s d W 1 u N j E 3 J n F 1 b 3 Q 7 L C Z x d W 9 0 O 0 N v b H V t b j Y x O C Z x d W 9 0 O y w m c X V v d D t D b 2 x 1 b W 4 2 M T k m c X V v d D s s J n F 1 b 3 Q 7 Q 2 9 s d W 1 u N j I w J n F 1 b 3 Q 7 L C Z x d W 9 0 O 0 N v b H V t b j Y y M S Z x d W 9 0 O y w m c X V v d D t D b 2 x 1 b W 4 2 M j I m c X V v d D s s J n F 1 b 3 Q 7 Q 2 9 s d W 1 u N j I z J n F 1 b 3 Q 7 L C Z x d W 9 0 O 0 N v b H V t b j Y y N C Z x d W 9 0 O y w m c X V v d D t D b 2 x 1 b W 4 2 M j U m c X V v d D s s J n F 1 b 3 Q 7 Q 2 9 s d W 1 u N j I 2 J n F 1 b 3 Q 7 L C Z x d W 9 0 O 0 N v b H V t b j Y y N y Z x d W 9 0 O y w m c X V v d D t D b 2 x 1 b W 4 2 M j g m c X V v d D s s J n F 1 b 3 Q 7 Q 2 9 s d W 1 u N j I 5 J n F 1 b 3 Q 7 L C Z x d W 9 0 O 0 N v b H V t b j Y z M C Z x d W 9 0 O y w m c X V v d D t D b 2 x 1 b W 4 2 M z E m c X V v d D s s J n F 1 b 3 Q 7 Q 2 9 s d W 1 u N j M y J n F 1 b 3 Q 7 L C Z x d W 9 0 O 0 N v b H V t b j Y z M y Z x d W 9 0 O y w m c X V v d D t D b 2 x 1 b W 4 2 M z Q m c X V v d D s s J n F 1 b 3 Q 7 Q 2 9 s d W 1 u N j M 1 J n F 1 b 3 Q 7 L C Z x d W 9 0 O 0 N v b H V t b j Y z N i Z x d W 9 0 O y w m c X V v d D t D b 2 x 1 b W 4 2 M z c m c X V v d D s s J n F 1 b 3 Q 7 Q 2 9 s d W 1 u N j M 4 J n F 1 b 3 Q 7 L C Z x d W 9 0 O 0 N v b H V t b j Y z O S Z x d W 9 0 O y w m c X V v d D t D b 2 x 1 b W 4 2 N D A m c X V v d D s s J n F 1 b 3 Q 7 Q 2 9 s d W 1 u N j Q x J n F 1 b 3 Q 7 L C Z x d W 9 0 O 0 N v b H V t b j Y 0 M i Z x d W 9 0 O y w m c X V v d D t D b 2 x 1 b W 4 2 N D M m c X V v d D s s J n F 1 b 3 Q 7 Q 2 9 s d W 1 u N j Q 0 J n F 1 b 3 Q 7 L C Z x d W 9 0 O 0 N v b H V t b j Y 0 N S Z x d W 9 0 O y w m c X V v d D t D b 2 x 1 b W 4 2 N D Y m c X V v d D s s J n F 1 b 3 Q 7 Q 2 9 s d W 1 u N j Q 3 J n F 1 b 3 Q 7 L C Z x d W 9 0 O 0 N v b H V t b j Y 0 O C Z x d W 9 0 O y w m c X V v d D t D b 2 x 1 b W 4 2 N D k m c X V v d D s s J n F 1 b 3 Q 7 Q 2 9 s d W 1 u N j U w J n F 1 b 3 Q 7 L C Z x d W 9 0 O 0 N v b H V t b j Y 1 M S Z x d W 9 0 O y w m c X V v d D t D b 2 x 1 b W 4 2 N T I m c X V v d D s s J n F 1 b 3 Q 7 Q 2 9 s d W 1 u N j U z J n F 1 b 3 Q 7 L C Z x d W 9 0 O 0 N v b H V t b j Y 1 N C Z x d W 9 0 O y w m c X V v d D t D b 2 x 1 b W 4 2 N T U m c X V v d D s s J n F 1 b 3 Q 7 Q 2 9 s d W 1 u N j U 2 J n F 1 b 3 Q 7 L C Z x d W 9 0 O 0 N v b H V t b j Y 1 N y Z x d W 9 0 O y w m c X V v d D t D b 2 x 1 b W 4 2 N T g m c X V v d D s s J n F 1 b 3 Q 7 Q 2 9 s d W 1 u N j U 5 J n F 1 b 3 Q 7 L C Z x d W 9 0 O 0 N v b H V t b j Y 2 M C Z x d W 9 0 O y w m c X V v d D t D b 2 x 1 b W 4 2 N j E m c X V v d D s s J n F 1 b 3 Q 7 Q 2 9 s d W 1 u N j Y y J n F 1 b 3 Q 7 L C Z x d W 9 0 O 0 N v b H V t b j Y 2 M y Z x d W 9 0 O y w m c X V v d D t D b 2 x 1 b W 4 2 N j Q m c X V v d D s s J n F 1 b 3 Q 7 Q 2 9 s d W 1 u N j Y 1 J n F 1 b 3 Q 7 L C Z x d W 9 0 O 0 N v b H V t b j Y 2 N i Z x d W 9 0 O y w m c X V v d D t D b 2 x 1 b W 4 2 N j c m c X V v d D s s J n F 1 b 3 Q 7 Q 2 9 s d W 1 u N j Y 4 J n F 1 b 3 Q 7 L C Z x d W 9 0 O 0 N v b H V t b j Y 2 O S Z x d W 9 0 O y w m c X V v d D t D b 2 x 1 b W 4 2 N z A m c X V v d D s s J n F 1 b 3 Q 7 Q 2 9 s d W 1 u N j c x J n F 1 b 3 Q 7 L C Z x d W 9 0 O 0 N v b H V t b j Y 3 M i Z x d W 9 0 O y w m c X V v d D t D b 2 x 1 b W 4 2 N z M m c X V v d D s s J n F 1 b 3 Q 7 Q 2 9 s d W 1 u N j c 0 J n F 1 b 3 Q 7 L C Z x d W 9 0 O 0 N v b H V t b j Y 3 N S Z x d W 9 0 O y w m c X V v d D t D b 2 x 1 b W 4 2 N z Y m c X V v d D s s J n F 1 b 3 Q 7 Q 2 9 s d W 1 u N j c 3 J n F 1 b 3 Q 7 L C Z x d W 9 0 O 0 N v b H V t b j Y 3 O C Z x d W 9 0 O y w m c X V v d D t D b 2 x 1 b W 4 2 N z k m c X V v d D s s J n F 1 b 3 Q 7 Q 2 9 s d W 1 u N j g w J n F 1 b 3 Q 7 L C Z x d W 9 0 O 0 N v b H V t b j Y 4 M S Z x d W 9 0 O y w m c X V v d D t D b 2 x 1 b W 4 2 O D I m c X V v d D s s J n F 1 b 3 Q 7 Q 2 9 s d W 1 u N j g z J n F 1 b 3 Q 7 L C Z x d W 9 0 O 0 N v b H V t b j Y 4 N C Z x d W 9 0 O y w m c X V v d D t D b 2 x 1 b W 4 2 O D U m c X V v d D s s J n F 1 b 3 Q 7 Q 2 9 s d W 1 u N j g 2 J n F 1 b 3 Q 7 L C Z x d W 9 0 O 0 N v b H V t b j Y 4 N y Z x d W 9 0 O y w m c X V v d D t D b 2 x 1 b W 4 2 O D g m c X V v d D s s J n F 1 b 3 Q 7 Q 2 9 s d W 1 u N j g 5 J n F 1 b 3 Q 7 L C Z x d W 9 0 O 0 N v b H V t b j Y 5 M C Z x d W 9 0 O y w m c X V v d D t D b 2 x 1 b W 4 2 O T E m c X V v d D s s J n F 1 b 3 Q 7 Q 2 9 s d W 1 u N j k y J n F 1 b 3 Q 7 L C Z x d W 9 0 O 0 N v b H V t b j Y 5 M y Z x d W 9 0 O y w m c X V v d D t D b 2 x 1 b W 4 2 O T Q m c X V v d D s s J n F 1 b 3 Q 7 Q 2 9 s d W 1 u N j k 1 J n F 1 b 3 Q 7 L C Z x d W 9 0 O 0 N v b H V t b j Y 5 N i Z x d W 9 0 O y w m c X V v d D t D b 2 x 1 b W 4 2 O T c m c X V v d D s s J n F 1 b 3 Q 7 Q 2 9 s d W 1 u N j k 4 J n F 1 b 3 Q 7 L C Z x d W 9 0 O 0 N v b H V t b j Y 5 O S Z x d W 9 0 O y w m c X V v d D t D b 2 x 1 b W 4 3 M D A m c X V v d D s s J n F 1 b 3 Q 7 Q 2 9 s d W 1 u N z A x J n F 1 b 3 Q 7 L C Z x d W 9 0 O 0 N v b H V t b j c w M i Z x d W 9 0 O y w m c X V v d D t D b 2 x 1 b W 4 3 M D M m c X V v d D s s J n F 1 b 3 Q 7 Q 2 9 s d W 1 u N z A 0 J n F 1 b 3 Q 7 L C Z x d W 9 0 O 0 N v b H V t b j c w N S Z x d W 9 0 O y w m c X V v d D t D b 2 x 1 b W 4 3 M D Y m c X V v d D s s J n F 1 b 3 Q 7 Q 2 9 s d W 1 u N z A 3 J n F 1 b 3 Q 7 L C Z x d W 9 0 O 0 N v b H V t b j c w O C Z x d W 9 0 O y w m c X V v d D t D b 2 x 1 b W 4 3 M D k m c X V v d D s s J n F 1 b 3 Q 7 Q 2 9 s d W 1 u N z E w J n F 1 b 3 Q 7 L C Z x d W 9 0 O 0 N v b H V t b j c x M S Z x d W 9 0 O y w m c X V v d D t D b 2 x 1 b W 4 3 M T I m c X V v d D s s J n F 1 b 3 Q 7 Q 2 9 s d W 1 u N z E z J n F 1 b 3 Q 7 L C Z x d W 9 0 O 0 N v b H V t b j c x N C Z x d W 9 0 O y w m c X V v d D t D b 2 x 1 b W 4 3 M T U m c X V v d D s s J n F 1 b 3 Q 7 Q 2 9 s d W 1 u N z E 2 J n F 1 b 3 Q 7 L C Z x d W 9 0 O 0 N v b H V t b j c x N y Z x d W 9 0 O y w m c X V v d D t D b 2 x 1 b W 4 3 M T g m c X V v d D s s J n F 1 b 3 Q 7 Q 2 9 s d W 1 u N z E 5 J n F 1 b 3 Q 7 L C Z x d W 9 0 O 0 N v b H V t b j c y M C Z x d W 9 0 O y w m c X V v d D t D b 2 x 1 b W 4 3 M j E m c X V v d D s s J n F 1 b 3 Q 7 Q 2 9 s d W 1 u N z I y J n F 1 b 3 Q 7 L C Z x d W 9 0 O 0 N v b H V t b j c y M y Z x d W 9 0 O y w m c X V v d D t D b 2 x 1 b W 4 3 M j Q m c X V v d D s s J n F 1 b 3 Q 7 Q 2 9 s d W 1 u N z I 1 J n F 1 b 3 Q 7 L C Z x d W 9 0 O 0 N v b H V t b j c y N i Z x d W 9 0 O y w m c X V v d D t D b 2 x 1 b W 4 3 M j c m c X V v d D s s J n F 1 b 3 Q 7 Q 2 9 s d W 1 u N z I 4 J n F 1 b 3 Q 7 L C Z x d W 9 0 O 0 N v b H V t b j c y O S Z x d W 9 0 O y w m c X V v d D t D b 2 x 1 b W 4 3 M z A m c X V v d D s s J n F 1 b 3 Q 7 Q 2 9 s d W 1 u N z M x J n F 1 b 3 Q 7 L C Z x d W 9 0 O 0 N v b H V t b j c z M i Z x d W 9 0 O y w m c X V v d D t D b 2 x 1 b W 4 3 M z M m c X V v d D s s J n F 1 b 3 Q 7 Q 2 9 s d W 1 u N z M 0 J n F 1 b 3 Q 7 L C Z x d W 9 0 O 0 N v b H V t b j c z N S Z x d W 9 0 O y w m c X V v d D t D b 2 x 1 b W 4 3 M z Y m c X V v d D s s J n F 1 b 3 Q 7 Q 2 9 s d W 1 u N z M 3 J n F 1 b 3 Q 7 L C Z x d W 9 0 O 0 N v b H V t b j c z O C Z x d W 9 0 O y w m c X V v d D t D b 2 x 1 b W 4 3 M z k m c X V v d D s s J n F 1 b 3 Q 7 Q 2 9 s d W 1 u N z Q w J n F 1 b 3 Q 7 L C Z x d W 9 0 O 0 N v b H V t b j c 0 M S Z x d W 9 0 O y w m c X V v d D t D b 2 x 1 b W 4 3 N D I m c X V v d D s s J n F 1 b 3 Q 7 Q 2 9 s d W 1 u N z Q z J n F 1 b 3 Q 7 L C Z x d W 9 0 O 0 N v b H V t b j c 0 N C Z x d W 9 0 O y w m c X V v d D t D b 2 x 1 b W 4 3 N D U m c X V v d D s s J n F 1 b 3 Q 7 Q 2 9 s d W 1 u N z Q 2 J n F 1 b 3 Q 7 L C Z x d W 9 0 O 0 N v b H V t b j c 0 N y Z x d W 9 0 O y w m c X V v d D t D b 2 x 1 b W 4 3 N D g m c X V v d D s s J n F 1 b 3 Q 7 Q 2 9 s d W 1 u N z Q 5 J n F 1 b 3 Q 7 L C Z x d W 9 0 O 0 N v b H V t b j c 1 M C Z x d W 9 0 O y w m c X V v d D t D b 2 x 1 b W 4 3 N T E m c X V v d D s s J n F 1 b 3 Q 7 Q 2 9 s d W 1 u N z U y J n F 1 b 3 Q 7 L C Z x d W 9 0 O 0 N v b H V t b j c 1 M y Z x d W 9 0 O y w m c X V v d D t D b 2 x 1 b W 4 3 N T Q m c X V v d D s s J n F 1 b 3 Q 7 Q 2 9 s d W 1 u N z U 1 J n F 1 b 3 Q 7 L C Z x d W 9 0 O 0 N v b H V t b j c 1 N i Z x d W 9 0 O y w m c X V v d D t D b 2 x 1 b W 4 3 N T c m c X V v d D s s J n F 1 b 3 Q 7 Q 2 9 s d W 1 u N z U 4 J n F 1 b 3 Q 7 L C Z x d W 9 0 O 0 N v b H V t b j c 1 O S Z x d W 9 0 O y w m c X V v d D t D b 2 x 1 b W 4 3 N j A m c X V v d D s s J n F 1 b 3 Q 7 Q 2 9 s d W 1 u N z Y x J n F 1 b 3 Q 7 L C Z x d W 9 0 O 0 N v b H V t b j c 2 M i Z x d W 9 0 O y w m c X V v d D t D b 2 x 1 b W 4 3 N j M m c X V v d D s s J n F 1 b 3 Q 7 Q 2 9 s d W 1 u N z Y 0 J n F 1 b 3 Q 7 L C Z x d W 9 0 O 0 N v b H V t b j c 2 N S Z x d W 9 0 O y w m c X V v d D t D b 2 x 1 b W 4 3 N j Y m c X V v d D s s J n F 1 b 3 Q 7 Q 2 9 s d W 1 u N z Y 3 J n F 1 b 3 Q 7 L C Z x d W 9 0 O 0 N v b H V t b j c 2 O C Z x d W 9 0 O y w m c X V v d D t D b 2 x 1 b W 4 3 N j k m c X V v d D s s J n F 1 b 3 Q 7 Q 2 9 s d W 1 u N z c w J n F 1 b 3 Q 7 L C Z x d W 9 0 O 0 N v b H V t b j c 3 M S Z x d W 9 0 O y w m c X V v d D t D b 2 x 1 b W 4 3 N z I m c X V v d D s s J n F 1 b 3 Q 7 Q 2 9 s d W 1 u N z c z J n F 1 b 3 Q 7 L C Z x d W 9 0 O 0 N v b H V t b j c 3 N C Z x d W 9 0 O y w m c X V v d D t D b 2 x 1 b W 4 3 N z U m c X V v d D s s J n F 1 b 3 Q 7 Q 2 9 s d W 1 u N z c 2 J n F 1 b 3 Q 7 L C Z x d W 9 0 O 0 N v b H V t b j c 3 N y Z x d W 9 0 O y w m c X V v d D t D b 2 x 1 b W 4 3 N z g m c X V v d D s s J n F 1 b 3 Q 7 Q 2 9 s d W 1 u N z c 5 J n F 1 b 3 Q 7 L C Z x d W 9 0 O 0 N v b H V t b j c 4 M C Z x d W 9 0 O y w m c X V v d D t D b 2 x 1 b W 4 3 O D E m c X V v d D s s J n F 1 b 3 Q 7 Q 2 9 s d W 1 u N z g y J n F 1 b 3 Q 7 L C Z x d W 9 0 O 0 N v b H V t b j c 4 M y Z x d W 9 0 O y w m c X V v d D t D b 2 x 1 b W 4 3 O D Q m c X V v d D s s J n F 1 b 3 Q 7 Q 2 9 s d W 1 u N z g 1 J n F 1 b 3 Q 7 L C Z x d W 9 0 O 0 N v b H V t b j c 4 N i Z x d W 9 0 O y w m c X V v d D t D b 2 x 1 b W 4 3 O D c m c X V v d D s s J n F 1 b 3 Q 7 Q 2 9 s d W 1 u N z g 4 J n F 1 b 3 Q 7 L C Z x d W 9 0 O 0 N v b H V t b j c 4 O S Z x d W 9 0 O y w m c X V v d D t D b 2 x 1 b W 4 3 O T A m c X V v d D s s J n F 1 b 3 Q 7 Q 2 9 s d W 1 u N z k x J n F 1 b 3 Q 7 L C Z x d W 9 0 O 0 N v b H V t b j c 5 M i Z x d W 9 0 O y w m c X V v d D t D b 2 x 1 b W 4 3 O T M m c X V v d D s s J n F 1 b 3 Q 7 Q 2 9 s d W 1 u N z k 0 J n F 1 b 3 Q 7 L C Z x d W 9 0 O 0 N v b H V t b j c 5 N S Z x d W 9 0 O y w m c X V v d D t D b 2 x 1 b W 4 3 O T Y m c X V v d D s s J n F 1 b 3 Q 7 Q 2 9 s d W 1 u N z k 3 J n F 1 b 3 Q 7 L C Z x d W 9 0 O 0 N v b H V t b j c 5 O C Z x d W 9 0 O y w m c X V v d D t D b 2 x 1 b W 4 3 O T k m c X V v d D s s J n F 1 b 3 Q 7 Q 2 9 s d W 1 u O D A w J n F 1 b 3 Q 7 L C Z x d W 9 0 O 0 N v b H V t b j g w M S Z x d W 9 0 O y w m c X V v d D t D b 2 x 1 b W 4 4 M D I m c X V v d D s s J n F 1 b 3 Q 7 Q 2 9 s d W 1 u O D A z J n F 1 b 3 Q 7 L C Z x d W 9 0 O 0 N v b H V t b j g w N C Z x d W 9 0 O y w m c X V v d D t D b 2 x 1 b W 4 4 M D U m c X V v d D s s J n F 1 b 3 Q 7 Q 2 9 s d W 1 u O D A 2 J n F 1 b 3 Q 7 L C Z x d W 9 0 O 0 N v b H V t b j g w N y Z x d W 9 0 O y w m c X V v d D t D b 2 x 1 b W 4 4 M D g m c X V v d D s s J n F 1 b 3 Q 7 Q 2 9 s d W 1 u O D A 5 J n F 1 b 3 Q 7 L C Z x d W 9 0 O 0 N v b H V t b j g x M C Z x d W 9 0 O y w m c X V v d D t D b 2 x 1 b W 4 4 M T E m c X V v d D s s J n F 1 b 3 Q 7 Q 2 9 s d W 1 u O D E y J n F 1 b 3 Q 7 L C Z x d W 9 0 O 0 N v b H V t b j g x M y Z x d W 9 0 O y w m c X V v d D t D b 2 x 1 b W 4 4 M T Q m c X V v d D s s J n F 1 b 3 Q 7 Q 2 9 s d W 1 u O D E 1 J n F 1 b 3 Q 7 L C Z x d W 9 0 O 0 N v b H V t b j g x N i Z x d W 9 0 O y w m c X V v d D t D b 2 x 1 b W 4 4 M T c m c X V v d D s s J n F 1 b 3 Q 7 Q 2 9 s d W 1 u O D E 4 J n F 1 b 3 Q 7 L C Z x d W 9 0 O 0 N v b H V t b j g x O S Z x d W 9 0 O y w m c X V v d D t D b 2 x 1 b W 4 4 M j A m c X V v d D s s J n F 1 b 3 Q 7 Q 2 9 s d W 1 u O D I x J n F 1 b 3 Q 7 L C Z x d W 9 0 O 0 N v b H V t b j g y M i Z x d W 9 0 O y w m c X V v d D t D b 2 x 1 b W 4 4 M j M m c X V v d D s s J n F 1 b 3 Q 7 Q 2 9 s d W 1 u O D I 0 J n F 1 b 3 Q 7 L C Z x d W 9 0 O 0 N v b H V t b j g y N S Z x d W 9 0 O y w m c X V v d D t D b 2 x 1 b W 4 4 M j Y m c X V v d D s s J n F 1 b 3 Q 7 Q 2 9 s d W 1 u O D I 3 J n F 1 b 3 Q 7 L C Z x d W 9 0 O 0 N v b H V t b j g y O C Z x d W 9 0 O y w m c X V v d D t D b 2 x 1 b W 4 4 M j k m c X V v d D s s J n F 1 b 3 Q 7 Q 2 9 s d W 1 u O D M w J n F 1 b 3 Q 7 L C Z x d W 9 0 O 0 N v b H V t b j g z M S Z x d W 9 0 O y w m c X V v d D t D b 2 x 1 b W 4 4 M z I m c X V v d D s s J n F 1 b 3 Q 7 Q 2 9 s d W 1 u O D M z J n F 1 b 3 Q 7 L C Z x d W 9 0 O 0 N v b H V t b j g z N C Z x d W 9 0 O y w m c X V v d D t D b 2 x 1 b W 4 4 M z U m c X V v d D s s J n F 1 b 3 Q 7 Q 2 9 s d W 1 u O D M 2 J n F 1 b 3 Q 7 L C Z x d W 9 0 O 0 N v b H V t b j g z N y Z x d W 9 0 O y w m c X V v d D t D b 2 x 1 b W 4 4 M z g m c X V v d D s s J n F 1 b 3 Q 7 Q 2 9 s d W 1 u O D M 5 J n F 1 b 3 Q 7 L C Z x d W 9 0 O 0 N v b H V t b j g 0 M C Z x d W 9 0 O y w m c X V v d D t D b 2 x 1 b W 4 4 N D E m c X V v d D s s J n F 1 b 3 Q 7 Q 2 9 s d W 1 u O D Q y J n F 1 b 3 Q 7 L C Z x d W 9 0 O 0 N v b H V t b j g 0 M y Z x d W 9 0 O y w m c X V v d D t D b 2 x 1 b W 4 4 N D Q m c X V v d D s s J n F 1 b 3 Q 7 Q 2 9 s d W 1 u O D Q 1 J n F 1 b 3 Q 7 L C Z x d W 9 0 O 0 N v b H V t b j g 0 N i Z x d W 9 0 O y w m c X V v d D t D b 2 x 1 b W 4 4 N D c m c X V v d D s s J n F 1 b 3 Q 7 Q 2 9 s d W 1 u O D Q 4 J n F 1 b 3 Q 7 L C Z x d W 9 0 O 0 N v b H V t b j g 0 O S Z x d W 9 0 O y w m c X V v d D t D b 2 x 1 b W 4 4 N T A m c X V v d D s s J n F 1 b 3 Q 7 Q 2 9 s d W 1 u O D U x J n F 1 b 3 Q 7 L C Z x d W 9 0 O 0 N v b H V t b j g 1 M i Z x d W 9 0 O y w m c X V v d D t D b 2 x 1 b W 4 4 N T M m c X V v d D s s J n F 1 b 3 Q 7 Q 2 9 s d W 1 u O D U 0 J n F 1 b 3 Q 7 L C Z x d W 9 0 O 0 N v b H V t b j g 1 N S Z x d W 9 0 O y w m c X V v d D t D b 2 x 1 b W 4 4 N T Y m c X V v d D s s J n F 1 b 3 Q 7 Q 2 9 s d W 1 u O D U 3 J n F 1 b 3 Q 7 L C Z x d W 9 0 O 0 N v b H V t b j g 1 O C Z x d W 9 0 O y w m c X V v d D t D b 2 x 1 b W 4 4 N T k m c X V v d D s s J n F 1 b 3 Q 7 Q 2 9 s d W 1 u O D Y w J n F 1 b 3 Q 7 L C Z x d W 9 0 O 0 N v b H V t b j g 2 M S Z x d W 9 0 O y w m c X V v d D t D b 2 x 1 b W 4 4 N j I m c X V v d D s s J n F 1 b 3 Q 7 Q 2 9 s d W 1 u O D Y z J n F 1 b 3 Q 7 L C Z x d W 9 0 O 0 N v b H V t b j g 2 N C Z x d W 9 0 O y w m c X V v d D t D b 2 x 1 b W 4 4 N j U m c X V v d D s s J n F 1 b 3 Q 7 Q 2 9 s d W 1 u O D Y 2 J n F 1 b 3 Q 7 L C Z x d W 9 0 O 0 N v b H V t b j g 2 N y Z x d W 9 0 O y w m c X V v d D t D b 2 x 1 b W 4 4 N j g m c X V v d D s s J n F 1 b 3 Q 7 Q 2 9 s d W 1 u O D Y 5 J n F 1 b 3 Q 7 L C Z x d W 9 0 O 0 N v b H V t b j g 3 M C Z x d W 9 0 O y w m c X V v d D t D b 2 x 1 b W 4 4 N z E m c X V v d D s s J n F 1 b 3 Q 7 Q 2 9 s d W 1 u O D c y J n F 1 b 3 Q 7 L C Z x d W 9 0 O 0 N v b H V t b j g 3 M y Z x d W 9 0 O y w m c X V v d D t D b 2 x 1 b W 4 4 N z Q m c X V v d D s s J n F 1 b 3 Q 7 Q 2 9 s d W 1 u O D c 1 J n F 1 b 3 Q 7 L C Z x d W 9 0 O 0 N v b H V t b j g 3 N i Z x d W 9 0 O y w m c X V v d D t D b 2 x 1 b W 4 4 N z c m c X V v d D s s J n F 1 b 3 Q 7 Q 2 9 s d W 1 u O D c 4 J n F 1 b 3 Q 7 L C Z x d W 9 0 O 0 N v b H V t b j g 3 O S Z x d W 9 0 O y w m c X V v d D t D b 2 x 1 b W 4 4 O D A m c X V v d D s s J n F 1 b 3 Q 7 Q 2 9 s d W 1 u O D g x J n F 1 b 3 Q 7 L C Z x d W 9 0 O 0 N v b H V t b j g 4 M i Z x d W 9 0 O y w m c X V v d D t D b 2 x 1 b W 4 4 O D M m c X V v d D s s J n F 1 b 3 Q 7 Q 2 9 s d W 1 u O D g 0 J n F 1 b 3 Q 7 L C Z x d W 9 0 O 0 N v b H V t b j g 4 N S Z x d W 9 0 O y w m c X V v d D t D b 2 x 1 b W 4 4 O D Y m c X V v d D s s J n F 1 b 3 Q 7 Q 2 9 s d W 1 u O D g 3 J n F 1 b 3 Q 7 L C Z x d W 9 0 O 0 N v b H V t b j g 4 O C Z x d W 9 0 O y w m c X V v d D t D b 2 x 1 b W 4 4 O D k m c X V v d D s s J n F 1 b 3 Q 7 Q 2 9 s d W 1 u O D k w J n F 1 b 3 Q 7 L C Z x d W 9 0 O 0 N v b H V t b j g 5 M S Z x d W 9 0 O y w m c X V v d D t D b 2 x 1 b W 4 4 O T I m c X V v d D s s J n F 1 b 3 Q 7 Q 2 9 s d W 1 u O D k z J n F 1 b 3 Q 7 L C Z x d W 9 0 O 0 N v b H V t b j g 5 N C Z x d W 9 0 O y w m c X V v d D t D b 2 x 1 b W 4 4 O T U m c X V v d D s s J n F 1 b 3 Q 7 Q 2 9 s d W 1 u O D k 2 J n F 1 b 3 Q 7 L C Z x d W 9 0 O 0 N v b H V t b j g 5 N y Z x d W 9 0 O y w m c X V v d D t D b 2 x 1 b W 4 4 O T g m c X V v d D s s J n F 1 b 3 Q 7 Q 2 9 s d W 1 u O D k 5 J n F 1 b 3 Q 7 L C Z x d W 9 0 O 0 N v b H V t b j k w M C Z x d W 9 0 O y w m c X V v d D t D b 2 x 1 b W 4 5 M D E m c X V v d D s s J n F 1 b 3 Q 7 Q 2 9 s d W 1 u O T A y J n F 1 b 3 Q 7 L C Z x d W 9 0 O 0 N v b H V t b j k w M y Z x d W 9 0 O y w m c X V v d D t D b 2 x 1 b W 4 5 M D Q m c X V v d D s s J n F 1 b 3 Q 7 Q 2 9 s d W 1 u O T A 1 J n F 1 b 3 Q 7 L C Z x d W 9 0 O 0 N v b H V t b j k w N i Z x d W 9 0 O y w m c X V v d D t D b 2 x 1 b W 4 5 M D c m c X V v d D s s J n F 1 b 3 Q 7 Q 2 9 s d W 1 u O T A 4 J n F 1 b 3 Q 7 L C Z x d W 9 0 O 0 N v b H V t b j k w O S Z x d W 9 0 O y w m c X V v d D t D b 2 x 1 b W 4 5 M T A m c X V v d D s s J n F 1 b 3 Q 7 Q 2 9 s d W 1 u O T E x J n F 1 b 3 Q 7 L C Z x d W 9 0 O 0 N v b H V t b j k x M i Z x d W 9 0 O y w m c X V v d D t D b 2 x 1 b W 4 5 M T M m c X V v d D s s J n F 1 b 3 Q 7 Q 2 9 s d W 1 u O T E 0 J n F 1 b 3 Q 7 L C Z x d W 9 0 O 0 N v b H V t b j k x N S Z x d W 9 0 O y w m c X V v d D t D b 2 x 1 b W 4 5 M T Y m c X V v d D s s J n F 1 b 3 Q 7 Q 2 9 s d W 1 u O T E 3 J n F 1 b 3 Q 7 L C Z x d W 9 0 O 0 N v b H V t b j k x O C Z x d W 9 0 O y w m c X V v d D t D b 2 x 1 b W 4 5 M T k m c X V v d D s s J n F 1 b 3 Q 7 Q 2 9 s d W 1 u O T I w J n F 1 b 3 Q 7 L C Z x d W 9 0 O 0 N v b H V t b j k y M S Z x d W 9 0 O y w m c X V v d D t D b 2 x 1 b W 4 5 M j I m c X V v d D s s J n F 1 b 3 Q 7 Q 2 9 s d W 1 u O T I z J n F 1 b 3 Q 7 L C Z x d W 9 0 O 0 N v b H V t b j k y N C Z x d W 9 0 O y w m c X V v d D t D b 2 x 1 b W 4 5 M j U m c X V v d D s s J n F 1 b 3 Q 7 Q 2 9 s d W 1 u O T I 2 J n F 1 b 3 Q 7 L C Z x d W 9 0 O 0 N v b H V t b j k y N y Z x d W 9 0 O y w m c X V v d D t D b 2 x 1 b W 4 5 M j g m c X V v d D s s J n F 1 b 3 Q 7 Q 2 9 s d W 1 u O T I 5 J n F 1 b 3 Q 7 L C Z x d W 9 0 O 0 N v b H V t b j k z M C Z x d W 9 0 O y w m c X V v d D t D b 2 x 1 b W 4 5 M z E m c X V v d D s s J n F 1 b 3 Q 7 Q 2 9 s d W 1 u O T M y J n F 1 b 3 Q 7 L C Z x d W 9 0 O 0 N v b H V t b j k z M y Z x d W 9 0 O y w m c X V v d D t D b 2 x 1 b W 4 5 M z Q m c X V v d D s s J n F 1 b 3 Q 7 Q 2 9 s d W 1 u O T M 1 J n F 1 b 3 Q 7 L C Z x d W 9 0 O 0 N v b H V t b j k z N i Z x d W 9 0 O y w m c X V v d D t D b 2 x 1 b W 4 5 M z c m c X V v d D s s J n F 1 b 3 Q 7 Q 2 9 s d W 1 u O T M 4 J n F 1 b 3 Q 7 L C Z x d W 9 0 O 0 N v b H V t b j k z O S Z x d W 9 0 O y w m c X V v d D t D b 2 x 1 b W 4 5 N D A m c X V v d D s s J n F 1 b 3 Q 7 Q 2 9 s d W 1 u O T Q x J n F 1 b 3 Q 7 L C Z x d W 9 0 O 0 N v b H V t b j k 0 M i Z x d W 9 0 O y w m c X V v d D t D b 2 x 1 b W 4 5 N D M m c X V v d D s s J n F 1 b 3 Q 7 Q 2 9 s d W 1 u O T Q 0 J n F 1 b 3 Q 7 L C Z x d W 9 0 O 0 N v b H V t b j k 0 N S Z x d W 9 0 O y w m c X V v d D t D b 2 x 1 b W 4 5 N D Y m c X V v d D s s J n F 1 b 3 Q 7 Q 2 9 s d W 1 u O T Q 3 J n F 1 b 3 Q 7 L C Z x d W 9 0 O 0 N v b H V t b j k 0 O C Z x d W 9 0 O y w m c X V v d D t D b 2 x 1 b W 4 5 N D k m c X V v d D s s J n F 1 b 3 Q 7 Q 2 9 s d W 1 u O T U w J n F 1 b 3 Q 7 L C Z x d W 9 0 O 0 N v b H V t b j k 1 M S Z x d W 9 0 O y w m c X V v d D t D b 2 x 1 b W 4 5 N T I m c X V v d D s s J n F 1 b 3 Q 7 Q 2 9 s d W 1 u O T U z J n F 1 b 3 Q 7 L C Z x d W 9 0 O 0 N v b H V t b j k 1 N C Z x d W 9 0 O y w m c X V v d D t D b 2 x 1 b W 4 5 N T U m c X V v d D s s J n F 1 b 3 Q 7 Q 2 9 s d W 1 u O T U 2 J n F 1 b 3 Q 7 L C Z x d W 9 0 O 0 N v b H V t b j k 1 N y Z x d W 9 0 O y w m c X V v d D t D b 2 x 1 b W 4 5 N T g m c X V v d D s s J n F 1 b 3 Q 7 Q 2 9 s d W 1 u O T U 5 J n F 1 b 3 Q 7 L C Z x d W 9 0 O 0 N v b H V t b j k 2 M C Z x d W 9 0 O y w m c X V v d D t D b 2 x 1 b W 4 5 N j E m c X V v d D s s J n F 1 b 3 Q 7 Q 2 9 s d W 1 u O T Y y J n F 1 b 3 Q 7 L C Z x d W 9 0 O 0 N v b H V t b j k 2 M y Z x d W 9 0 O y w m c X V v d D t D b 2 x 1 b W 4 5 N j Q m c X V v d D s s J n F 1 b 3 Q 7 Q 2 9 s d W 1 u O T Y 1 J n F 1 b 3 Q 7 L C Z x d W 9 0 O 0 N v b H V t b j k 2 N i Z x d W 9 0 O y w m c X V v d D t D b 2 x 1 b W 4 5 N j c m c X V v d D s s J n F 1 b 3 Q 7 Q 2 9 s d W 1 u O T Y 4 J n F 1 b 3 Q 7 L C Z x d W 9 0 O 0 N v b H V t b j k 2 O S Z x d W 9 0 O y w m c X V v d D t D b 2 x 1 b W 4 5 N z A m c X V v d D s s J n F 1 b 3 Q 7 Q 2 9 s d W 1 u O T c x J n F 1 b 3 Q 7 L C Z x d W 9 0 O 0 N v b H V t b j k 3 M i Z x d W 9 0 O y w m c X V v d D t D b 2 x 1 b W 4 5 N z M m c X V v d D s s J n F 1 b 3 Q 7 Q 2 9 s d W 1 u O T c 0 J n F 1 b 3 Q 7 L C Z x d W 9 0 O 0 N v b H V t b j k 3 N S Z x d W 9 0 O y w m c X V v d D t D b 2 x 1 b W 4 5 N z Y m c X V v d D s s J n F 1 b 3 Q 7 Q 2 9 s d W 1 u O T c 3 J n F 1 b 3 Q 7 L C Z x d W 9 0 O 0 N v b H V t b j k 3 O C Z x d W 9 0 O y w m c X V v d D t D b 2 x 1 b W 4 5 N z k m c X V v d D s s J n F 1 b 3 Q 7 Q 2 9 s d W 1 u O T g w J n F 1 b 3 Q 7 L C Z x d W 9 0 O 0 N v b H V t b j k 4 M S Z x d W 9 0 O y w m c X V v d D t D b 2 x 1 b W 4 5 O D I m c X V v d D s s J n F 1 b 3 Q 7 Q 2 9 s d W 1 u O T g z J n F 1 b 3 Q 7 L C Z x d W 9 0 O 0 N v b H V t b j k 4 N C Z x d W 9 0 O y w m c X V v d D t D b 2 x 1 b W 4 5 O D U m c X V v d D s s J n F 1 b 3 Q 7 Q 2 9 s d W 1 u O T g 2 J n F 1 b 3 Q 7 L C Z x d W 9 0 O 0 N v b H V t b j k 4 N y Z x d W 9 0 O y w m c X V v d D t D b 2 x 1 b W 4 5 O D g m c X V v d D s s J n F 1 b 3 Q 7 Q 2 9 s d W 1 u O T g 5 J n F 1 b 3 Q 7 L C Z x d W 9 0 O 0 N v b H V t b j k 5 M C Z x d W 9 0 O y w m c X V v d D t D b 2 x 1 b W 4 5 O T E m c X V v d D s s J n F 1 b 3 Q 7 Q 2 9 s d W 1 u O T k y J n F 1 b 3 Q 7 L C Z x d W 9 0 O 0 N v b H V t b j k 5 M y Z x d W 9 0 O y w m c X V v d D t D b 2 x 1 b W 4 5 O T Q m c X V v d D s s J n F 1 b 3 Q 7 Q 2 9 s d W 1 u O T k 1 J n F 1 b 3 Q 7 L C Z x d W 9 0 O 0 N v b H V t b j k 5 N i Z x d W 9 0 O y w m c X V v d D t D b 2 x 1 b W 4 5 O T c m c X V v d D s s J n F 1 b 3 Q 7 Q 2 9 s d W 1 u O T k 4 J n F 1 b 3 Q 7 L C Z x d W 9 0 O 0 N v b H V t b j k 5 O S Z x d W 9 0 O y w m c X V v d D t D b 2 x 1 b W 4 x M D A w J n F 1 b 3 Q 7 L C Z x d W 9 0 O 0 N v b H V t b j E w M D E m c X V v d D s s J n F 1 b 3 Q 7 Q 2 9 s d W 1 u M T A w M i Z x d W 9 0 O y w m c X V v d D t D b 2 x 1 b W 4 x M D A z J n F 1 b 3 Q 7 L C Z x d W 9 0 O 0 N v b H V t b j E w M D Q m c X V v d D s s J n F 1 b 3 Q 7 Q 2 9 s d W 1 u M T A w N S Z x d W 9 0 O y w m c X V v d D t D b 2 x 1 b W 4 x M D A 2 J n F 1 b 3 Q 7 L C Z x d W 9 0 O 0 N v b H V t b j E w M D c m c X V v d D s s J n F 1 b 3 Q 7 Q 2 9 s d W 1 u M T A w O C Z x d W 9 0 O y w m c X V v d D t D b 2 x 1 b W 4 x M D A 5 J n F 1 b 3 Q 7 L C Z x d W 9 0 O 0 N v b H V t b j E w M T A m c X V v d D s s J n F 1 b 3 Q 7 Q 2 9 s d W 1 u M T A x M S Z x d W 9 0 O y w m c X V v d D t D b 2 x 1 b W 4 x M D E y J n F 1 b 3 Q 7 L C Z x d W 9 0 O 0 N v b H V t b j E w M T M m c X V v d D s s J n F 1 b 3 Q 7 Q 2 9 s d W 1 u M T A x N C Z x d W 9 0 O y w m c X V v d D t D b 2 x 1 b W 4 x M D E 1 J n F 1 b 3 Q 7 L C Z x d W 9 0 O 0 N v b H V t b j E w M T Y m c X V v d D s s J n F 1 b 3 Q 7 Q 2 9 s d W 1 u M T A x N y Z x d W 9 0 O y w m c X V v d D t D b 2 x 1 b W 4 x M D E 4 J n F 1 b 3 Q 7 L C Z x d W 9 0 O 0 N v b H V t b j E w M T k m c X V v d D s s J n F 1 b 3 Q 7 Q 2 9 s d W 1 u M T A y M C Z x d W 9 0 O y w m c X V v d D t D b 2 x 1 b W 4 x M D I x J n F 1 b 3 Q 7 L C Z x d W 9 0 O 0 N v b H V t b j E w M j I m c X V v d D s s J n F 1 b 3 Q 7 Q 2 9 s d W 1 u M T A y M y Z x d W 9 0 O y w m c X V v d D t D b 2 x 1 b W 4 x M D I 0 J n F 1 b 3 Q 7 L C Z x d W 9 0 O 0 N v b H V t b j E w M j U m c X V v d D s s J n F 1 b 3 Q 7 Q 2 9 s d W 1 u M T A y N i Z x d W 9 0 O y w m c X V v d D t D b 2 x 1 b W 4 x M D I 3 J n F 1 b 3 Q 7 L C Z x d W 9 0 O 0 N v b H V t b j E w M j g m c X V v d D s s J n F 1 b 3 Q 7 Q 2 9 s d W 1 u M T A y O S Z x d W 9 0 O y w m c X V v d D t D b 2 x 1 b W 4 x M D M w J n F 1 b 3 Q 7 L C Z x d W 9 0 O 0 N v b H V t b j E w M z E m c X V v d D s s J n F 1 b 3 Q 7 Q 2 9 s d W 1 u M T A z M i Z x d W 9 0 O y w m c X V v d D t D b 2 x 1 b W 4 x M D M z J n F 1 b 3 Q 7 L C Z x d W 9 0 O 0 N v b H V t b j E w M z Q m c X V v d D s s J n F 1 b 3 Q 7 Q 2 9 s d W 1 u M T A z N S Z x d W 9 0 O y w m c X V v d D t D b 2 x 1 b W 4 x M D M 2 J n F 1 b 3 Q 7 L C Z x d W 9 0 O 0 N v b H V t b j E w M z c m c X V v d D s s J n F 1 b 3 Q 7 Q 2 9 s d W 1 u M T A z O C Z x d W 9 0 O y w m c X V v d D t D b 2 x 1 b W 4 x M D M 5 J n F 1 b 3 Q 7 L C Z x d W 9 0 O 0 N v b H V t b j E w N D A m c X V v d D s s J n F 1 b 3 Q 7 Q 2 9 s d W 1 u M T A 0 M S Z x d W 9 0 O y w m c X V v d D t D b 2 x 1 b W 4 x M D Q y J n F 1 b 3 Q 7 L C Z x d W 9 0 O 0 N v b H V t b j E w N D M m c X V v d D s s J n F 1 b 3 Q 7 Q 2 9 s d W 1 u M T A 0 N C Z x d W 9 0 O y w m c X V v d D t D b 2 x 1 b W 4 x M D Q 1 J n F 1 b 3 Q 7 L C Z x d W 9 0 O 0 N v b H V t b j E w N D Y m c X V v d D s s J n F 1 b 3 Q 7 Q 2 9 s d W 1 u M T A 0 N y Z x d W 9 0 O y w m c X V v d D t D b 2 x 1 b W 4 x M D Q 4 J n F 1 b 3 Q 7 L C Z x d W 9 0 O 0 N v b H V t b j E w N D k m c X V v d D s s J n F 1 b 3 Q 7 Q 2 9 s d W 1 u M T A 1 M C Z x d W 9 0 O y w m c X V v d D t D b 2 x 1 b W 4 x M D U x J n F 1 b 3 Q 7 L C Z x d W 9 0 O 0 N v b H V t b j E w N T I m c X V v d D s s J n F 1 b 3 Q 7 Q 2 9 s d W 1 u M T A 1 M y Z x d W 9 0 O y w m c X V v d D t D b 2 x 1 b W 4 x M D U 0 J n F 1 b 3 Q 7 L C Z x d W 9 0 O 0 N v b H V t b j E w N T U m c X V v d D s s J n F 1 b 3 Q 7 Q 2 9 s d W 1 u M T A 1 N i Z x d W 9 0 O y w m c X V v d D t D b 2 x 1 b W 4 x M D U 3 J n F 1 b 3 Q 7 L C Z x d W 9 0 O 0 N v b H V t b j E w N T g m c X V v d D s s J n F 1 b 3 Q 7 Q 2 9 s d W 1 u M T A 1 O S Z x d W 9 0 O y w m c X V v d D t D b 2 x 1 b W 4 x M D Y w J n F 1 b 3 Q 7 L C Z x d W 9 0 O 0 N v b H V t b j E w N j E m c X V v d D s s J n F 1 b 3 Q 7 Q 2 9 s d W 1 u M T A 2 M i Z x d W 9 0 O y w m c X V v d D t D b 2 x 1 b W 4 x M D Y z J n F 1 b 3 Q 7 L C Z x d W 9 0 O 0 N v b H V t b j E w N j Q m c X V v d D s s J n F 1 b 3 Q 7 Q 2 9 s d W 1 u M T A 2 N S Z x d W 9 0 O y w m c X V v d D t D b 2 x 1 b W 4 x M D Y 2 J n F 1 b 3 Q 7 L C Z x d W 9 0 O 0 N v b H V t b j E w N j c m c X V v d D s s J n F 1 b 3 Q 7 Q 2 9 s d W 1 u M T A 2 O C Z x d W 9 0 O y w m c X V v d D t D b 2 x 1 b W 4 x M D Y 5 J n F 1 b 3 Q 7 L C Z x d W 9 0 O 0 N v b H V t b j E w N z A m c X V v d D s s J n F 1 b 3 Q 7 Q 2 9 s d W 1 u M T A 3 M S Z x d W 9 0 O y w m c X V v d D t D b 2 x 1 b W 4 x M D c y J n F 1 b 3 Q 7 L C Z x d W 9 0 O 0 N v b H V t b j E w N z M m c X V v d D s s J n F 1 b 3 Q 7 Q 2 9 s d W 1 u M T A 3 N C Z x d W 9 0 O y w m c X V v d D t D b 2 x 1 b W 4 x M D c 1 J n F 1 b 3 Q 7 L C Z x d W 9 0 O 0 N v b H V t b j E w N z Y m c X V v d D s s J n F 1 b 3 Q 7 Q 2 9 s d W 1 u M T A 3 N y Z x d W 9 0 O y w m c X V v d D t D b 2 x 1 b W 4 x M D c 4 J n F 1 b 3 Q 7 L C Z x d W 9 0 O 0 N v b H V t b j E w N z k m c X V v d D s s J n F 1 b 3 Q 7 Q 2 9 s d W 1 u M T A 4 M C Z x d W 9 0 O y w m c X V v d D t D b 2 x 1 b W 4 x M D g x J n F 1 b 3 Q 7 L C Z x d W 9 0 O 0 N v b H V t b j E w O D I m c X V v d D s s J n F 1 b 3 Q 7 Q 2 9 s d W 1 u M T A 4 M y Z x d W 9 0 O y w m c X V v d D t D b 2 x 1 b W 4 x M D g 0 J n F 1 b 3 Q 7 L C Z x d W 9 0 O 0 N v b H V t b j E w O D U m c X V v d D s s J n F 1 b 3 Q 7 Q 2 9 s d W 1 u M T A 4 N i Z x d W 9 0 O y w m c X V v d D t D b 2 x 1 b W 4 x M D g 3 J n F 1 b 3 Q 7 L C Z x d W 9 0 O 0 N v b H V t b j E w O D g m c X V v d D s s J n F 1 b 3 Q 7 Q 2 9 s d W 1 u M T A 4 O S Z x d W 9 0 O y w m c X V v d D t D b 2 x 1 b W 4 x M D k w J n F 1 b 3 Q 7 L C Z x d W 9 0 O 0 N v b H V t b j E w O T E m c X V v d D s s J n F 1 b 3 Q 7 Q 2 9 s d W 1 u M T A 5 M i Z x d W 9 0 O y w m c X V v d D t D b 2 x 1 b W 4 x M D k z J n F 1 b 3 Q 7 L C Z x d W 9 0 O 0 N v b H V t b j E w O T Q m c X V v d D s s J n F 1 b 3 Q 7 Q 2 9 s d W 1 u M T A 5 N S Z x d W 9 0 O y w m c X V v d D t D b 2 x 1 b W 4 x M D k 2 J n F 1 b 3 Q 7 L C Z x d W 9 0 O 0 N v b H V t b j E w O T c m c X V v d D s s J n F 1 b 3 Q 7 Q 2 9 s d W 1 u M T A 5 O C Z x d W 9 0 O y w m c X V v d D t D b 2 x 1 b W 4 x M D k 5 J n F 1 b 3 Q 7 L C Z x d W 9 0 O 0 N v b H V t b j E x M D A m c X V v d D s s J n F 1 b 3 Q 7 Q 2 9 s d W 1 u M T E w M S Z x d W 9 0 O y w m c X V v d D t D b 2 x 1 b W 4 x M T A y J n F 1 b 3 Q 7 L C Z x d W 9 0 O 0 N v b H V t b j E x M D M m c X V v d D s s J n F 1 b 3 Q 7 Q 2 9 s d W 1 u M T E w N C Z x d W 9 0 O y w m c X V v d D t D b 2 x 1 b W 4 x M T A 1 J n F 1 b 3 Q 7 L C Z x d W 9 0 O 0 N v b H V t b j E x M D Y m c X V v d D s s J n F 1 b 3 Q 7 Q 2 9 s d W 1 u M T E w N y Z x d W 9 0 O y w m c X V v d D t D b 2 x 1 b W 4 x M T A 4 J n F 1 b 3 Q 7 L C Z x d W 9 0 O 0 N v b H V t b j E x M D k m c X V v d D s s J n F 1 b 3 Q 7 Q 2 9 s d W 1 u M T E x M C Z x d W 9 0 O y w m c X V v d D t D b 2 x 1 b W 4 x M T E x J n F 1 b 3 Q 7 L C Z x d W 9 0 O 0 N v b H V t b j E x M T I m c X V v d D s s J n F 1 b 3 Q 7 Q 2 9 s d W 1 u M T E x M y Z x d W 9 0 O y w m c X V v d D t D b 2 x 1 b W 4 x M T E 0 J n F 1 b 3 Q 7 L C Z x d W 9 0 O 0 N v b H V t b j E x M T U m c X V v d D s s J n F 1 b 3 Q 7 Q 2 9 s d W 1 u M T E x N i Z x d W 9 0 O y w m c X V v d D t D b 2 x 1 b W 4 x M T E 3 J n F 1 b 3 Q 7 L C Z x d W 9 0 O 0 N v b H V t b j E x M T g m c X V v d D s s J n F 1 b 3 Q 7 Q 2 9 s d W 1 u M T E x O S Z x d W 9 0 O y w m c X V v d D t D b 2 x 1 b W 4 x M T I w J n F 1 b 3 Q 7 L C Z x d W 9 0 O 0 N v b H V t b j E x M j E m c X V v d D s s J n F 1 b 3 Q 7 Q 2 9 s d W 1 u M T E y M i Z x d W 9 0 O y w m c X V v d D t D b 2 x 1 b W 4 x M T I z J n F 1 b 3 Q 7 L C Z x d W 9 0 O 0 N v b H V t b j E x M j Q m c X V v d D s s J n F 1 b 3 Q 7 Q 2 9 s d W 1 u M T E y N S Z x d W 9 0 O y w m c X V v d D t D b 2 x 1 b W 4 x M T I 2 J n F 1 b 3 Q 7 L C Z x d W 9 0 O 0 N v b H V t b j E x M j c m c X V v d D s s J n F 1 b 3 Q 7 Q 2 9 s d W 1 u M T E y O C Z x d W 9 0 O y w m c X V v d D t D b 2 x 1 b W 4 x M T I 5 J n F 1 b 3 Q 7 L C Z x d W 9 0 O 0 N v b H V t b j E x M z A m c X V v d D s s J n F 1 b 3 Q 7 Q 2 9 s d W 1 u M T E z M S Z x d W 9 0 O y w m c X V v d D t D b 2 x 1 b W 4 x M T M y J n F 1 b 3 Q 7 L C Z x d W 9 0 O 0 N v b H V t b j E x M z M m c X V v d D s s J n F 1 b 3 Q 7 Q 2 9 s d W 1 u M T E z N C Z x d W 9 0 O y w m c X V v d D t D b 2 x 1 b W 4 x M T M 1 J n F 1 b 3 Q 7 L C Z x d W 9 0 O 0 N v b H V t b j E x M z Y m c X V v d D s s J n F 1 b 3 Q 7 Q 2 9 s d W 1 u M T E z N y Z x d W 9 0 O y w m c X V v d D t D b 2 x 1 b W 4 x M T M 4 J n F 1 b 3 Q 7 L C Z x d W 9 0 O 0 N v b H V t b j E x M z k m c X V v d D s s J n F 1 b 3 Q 7 Q 2 9 s d W 1 u M T E 0 M C Z x d W 9 0 O y w m c X V v d D t D b 2 x 1 b W 4 x M T Q x J n F 1 b 3 Q 7 L C Z x d W 9 0 O 0 N v b H V t b j E x N D I m c X V v d D s s J n F 1 b 3 Q 7 Q 2 9 s d W 1 u M T E 0 M y Z x d W 9 0 O y w m c X V v d D t D b 2 x 1 b W 4 x M T Q 0 J n F 1 b 3 Q 7 L C Z x d W 9 0 O 0 N v b H V t b j E x N D U m c X V v d D s s J n F 1 b 3 Q 7 Q 2 9 s d W 1 u M T E 0 N i Z x d W 9 0 O y w m c X V v d D t D b 2 x 1 b W 4 x M T Q 3 J n F 1 b 3 Q 7 L C Z x d W 9 0 O 0 N v b H V t b j E x N D g m c X V v d D s s J n F 1 b 3 Q 7 Q 2 9 s d W 1 u M T E 0 O S Z x d W 9 0 O y w m c X V v d D t D b 2 x 1 b W 4 x M T U w J n F 1 b 3 Q 7 L C Z x d W 9 0 O 0 N v b H V t b j E x N T E m c X V v d D s s J n F 1 b 3 Q 7 Q 2 9 s d W 1 u M T E 1 M i Z x d W 9 0 O y w m c X V v d D t D b 2 x 1 b W 4 x M T U z J n F 1 b 3 Q 7 L C Z x d W 9 0 O 0 N v b H V t b j E x N T Q m c X V v d D s s J n F 1 b 3 Q 7 Q 2 9 s d W 1 u M T E 1 N S Z x d W 9 0 O y w m c X V v d D t D b 2 x 1 b W 4 x M T U 2 J n F 1 b 3 Q 7 L C Z x d W 9 0 O 0 N v b H V t b j E x N T c m c X V v d D s s J n F 1 b 3 Q 7 Q 2 9 s d W 1 u M T E 1 O C Z x d W 9 0 O y w m c X V v d D t D b 2 x 1 b W 4 x M T U 5 J n F 1 b 3 Q 7 L C Z x d W 9 0 O 0 N v b H V t b j E x N j A m c X V v d D s s J n F 1 b 3 Q 7 Q 2 9 s d W 1 u M T E 2 M S Z x d W 9 0 O y w m c X V v d D t D b 2 x 1 b W 4 x M T Y y J n F 1 b 3 Q 7 L C Z x d W 9 0 O 0 N v b H V t b j E x N j M m c X V v d D s s J n F 1 b 3 Q 7 Q 2 9 s d W 1 u M T E 2 N C Z x d W 9 0 O y w m c X V v d D t D b 2 x 1 b W 4 x M T Y 1 J n F 1 b 3 Q 7 L C Z x d W 9 0 O 0 N v b H V t b j E x N j Y m c X V v d D s s J n F 1 b 3 Q 7 Q 2 9 s d W 1 u M T E 2 N y Z x d W 9 0 O y w m c X V v d D t D b 2 x 1 b W 4 x M T Y 4 J n F 1 b 3 Q 7 L C Z x d W 9 0 O 0 N v b H V t b j E x N j k m c X V v d D s s J n F 1 b 3 Q 7 Q 2 9 s d W 1 u M T E 3 M C Z x d W 9 0 O y w m c X V v d D t D b 2 x 1 b W 4 x M T c x J n F 1 b 3 Q 7 L C Z x d W 9 0 O 0 N v b H V t b j E x N z I m c X V v d D s s J n F 1 b 3 Q 7 Q 2 9 s d W 1 u M T E 3 M y Z x d W 9 0 O y w m c X V v d D t D b 2 x 1 b W 4 x M T c 0 J n F 1 b 3 Q 7 L C Z x d W 9 0 O 0 N v b H V t b j E x N z U m c X V v d D s s J n F 1 b 3 Q 7 Q 2 9 s d W 1 u M T E 3 N i Z x d W 9 0 O y w m c X V v d D t D b 2 x 1 b W 4 x M T c 3 J n F 1 b 3 Q 7 L C Z x d W 9 0 O 0 N v b H V t b j E x N z g m c X V v d D s s J n F 1 b 3 Q 7 Q 2 9 s d W 1 u M T E 3 O S Z x d W 9 0 O y w m c X V v d D t D b 2 x 1 b W 4 x M T g w J n F 1 b 3 Q 7 L C Z x d W 9 0 O 0 N v b H V t b j E x O D E m c X V v d D s s J n F 1 b 3 Q 7 Q 2 9 s d W 1 u M T E 4 M i Z x d W 9 0 O y w m c X V v d D t D b 2 x 1 b W 4 x M T g z J n F 1 b 3 Q 7 L C Z x d W 9 0 O 0 N v b H V t b j E x O D Q m c X V v d D s s J n F 1 b 3 Q 7 Q 2 9 s d W 1 u M T E 4 N S Z x d W 9 0 O y w m c X V v d D t D b 2 x 1 b W 4 x M T g 2 J n F 1 b 3 Q 7 L C Z x d W 9 0 O 0 N v b H V t b j E x O D c m c X V v d D s s J n F 1 b 3 Q 7 Q 2 9 s d W 1 u M T E 4 O C Z x d W 9 0 O y w m c X V v d D t D b 2 x 1 b W 4 x M T g 5 J n F 1 b 3 Q 7 L C Z x d W 9 0 O 0 N v b H V t b j E x O T A m c X V v d D s s J n F 1 b 3 Q 7 Q 2 9 s d W 1 u M T E 5 M S Z x d W 9 0 O y w m c X V v d D t D b 2 x 1 b W 4 x M T k y J n F 1 b 3 Q 7 L C Z x d W 9 0 O 0 N v b H V t b j E x O T M m c X V v d D s s J n F 1 b 3 Q 7 Q 2 9 s d W 1 u M T E 5 N C Z x d W 9 0 O y w m c X V v d D t D b 2 x 1 b W 4 x M T k 1 J n F 1 b 3 Q 7 L C Z x d W 9 0 O 0 N v b H V t b j E x O T Y m c X V v d D s s J n F 1 b 3 Q 7 Q 2 9 s d W 1 u M T E 5 N y Z x d W 9 0 O y w m c X V v d D t D b 2 x 1 b W 4 x M T k 4 J n F 1 b 3 Q 7 L C Z x d W 9 0 O 0 N v b H V t b j E x O T k m c X V v d D s s J n F 1 b 3 Q 7 Q 2 9 s d W 1 u M T I w M C Z x d W 9 0 O y w m c X V v d D t D b 2 x 1 b W 4 x M j A x J n F 1 b 3 Q 7 L C Z x d W 9 0 O 0 N v b H V t b j E y M D I m c X V v d D s s J n F 1 b 3 Q 7 Q 2 9 s d W 1 u M T I w M y Z x d W 9 0 O y w m c X V v d D t D b 2 x 1 b W 4 x M j A 0 J n F 1 b 3 Q 7 L C Z x d W 9 0 O 0 N v b H V t b j E y M D U m c X V v d D s s J n F 1 b 3 Q 7 Q 2 9 s d W 1 u M T I w N i Z x d W 9 0 O y w m c X V v d D t D b 2 x 1 b W 4 x M j A 3 J n F 1 b 3 Q 7 L C Z x d W 9 0 O 0 N v b H V t b j E y M D g m c X V v d D s s J n F 1 b 3 Q 7 Q 2 9 s d W 1 u M T I w O S Z x d W 9 0 O y w m c X V v d D t D b 2 x 1 b W 4 x M j E w J n F 1 b 3 Q 7 L C Z x d W 9 0 O 0 N v b H V t b j E y M T E m c X V v d D s s J n F 1 b 3 Q 7 Q 2 9 s d W 1 u M T I x M i Z x d W 9 0 O y w m c X V v d D t D b 2 x 1 b W 4 x M j E z J n F 1 b 3 Q 7 L C Z x d W 9 0 O 0 N v b H V t b j E y M T Q m c X V v d D s s J n F 1 b 3 Q 7 Q 2 9 s d W 1 u M T I x N S Z x d W 9 0 O y w m c X V v d D t D b 2 x 1 b W 4 x M j E 2 J n F 1 b 3 Q 7 L C Z x d W 9 0 O 0 N v b H V t b j E y M T c m c X V v d D s s J n F 1 b 3 Q 7 Q 2 9 s d W 1 u M T I x O C Z x d W 9 0 O y w m c X V v d D t D b 2 x 1 b W 4 x M j E 5 J n F 1 b 3 Q 7 L C Z x d W 9 0 O 0 N v b H V t b j E y M j A m c X V v d D s s J n F 1 b 3 Q 7 Q 2 9 s d W 1 u M T I y M S Z x d W 9 0 O y w m c X V v d D t D b 2 x 1 b W 4 x M j I y J n F 1 b 3 Q 7 L C Z x d W 9 0 O 0 N v b H V t b j E y M j M m c X V v d D s s J n F 1 b 3 Q 7 Q 2 9 s d W 1 u M T I y N C Z x d W 9 0 O y w m c X V v d D t D b 2 x 1 b W 4 x M j I 1 J n F 1 b 3 Q 7 L C Z x d W 9 0 O 0 N v b H V t b j E y M j Y m c X V v d D s s J n F 1 b 3 Q 7 Q 2 9 s d W 1 u M T I y N y Z x d W 9 0 O y w m c X V v d D t D b 2 x 1 b W 4 x M j I 4 J n F 1 b 3 Q 7 L C Z x d W 9 0 O 0 N v b H V t b j E y M j k m c X V v d D s s J n F 1 b 3 Q 7 Q 2 9 s d W 1 u M T I z M C Z x d W 9 0 O y w m c X V v d D t D b 2 x 1 b W 4 x M j M x J n F 1 b 3 Q 7 L C Z x d W 9 0 O 0 N v b H V t b j E y M z I m c X V v d D s s J n F 1 b 3 Q 7 Q 2 9 s d W 1 u M T I z M y Z x d W 9 0 O y w m c X V v d D t D b 2 x 1 b W 4 x M j M 0 J n F 1 b 3 Q 7 L C Z x d W 9 0 O 0 N v b H V t b j E y M z U m c X V v d D s s J n F 1 b 3 Q 7 Q 2 9 s d W 1 u M T I z N i Z x d W 9 0 O y w m c X V v d D t D b 2 x 1 b W 4 x M j M 3 J n F 1 b 3 Q 7 L C Z x d W 9 0 O 0 N v b H V t b j E y M z g m c X V v d D s s J n F 1 b 3 Q 7 Q 2 9 s d W 1 u M T I z O S Z x d W 9 0 O y w m c X V v d D t D b 2 x 1 b W 4 x M j Q w J n F 1 b 3 Q 7 L C Z x d W 9 0 O 0 N v b H V t b j E y N D E m c X V v d D s s J n F 1 b 3 Q 7 Q 2 9 s d W 1 u M T I 0 M i Z x d W 9 0 O y w m c X V v d D t D b 2 x 1 b W 4 x M j Q z J n F 1 b 3 Q 7 L C Z x d W 9 0 O 0 N v b H V t b j E y N D Q m c X V v d D s s J n F 1 b 3 Q 7 Q 2 9 s d W 1 u M T I 0 N S Z x d W 9 0 O y w m c X V v d D t D b 2 x 1 b W 4 x M j Q 2 J n F 1 b 3 Q 7 L C Z x d W 9 0 O 0 N v b H V t b j E y N D c m c X V v d D s s J n F 1 b 3 Q 7 Q 2 9 s d W 1 u M T I 0 O C Z x d W 9 0 O y w m c X V v d D t D b 2 x 1 b W 4 x M j Q 5 J n F 1 b 3 Q 7 L C Z x d W 9 0 O 0 N v b H V t b j E y N T A m c X V v d D s s J n F 1 b 3 Q 7 Q 2 9 s d W 1 u M T I 1 M S Z x d W 9 0 O y w m c X V v d D t D b 2 x 1 b W 4 x M j U y J n F 1 b 3 Q 7 L C Z x d W 9 0 O 0 N v b H V t b j E y N T M m c X V v d D s s J n F 1 b 3 Q 7 Q 2 9 s d W 1 u M T I 1 N C Z x d W 9 0 O y w m c X V v d D t D b 2 x 1 b W 4 x M j U 1 J n F 1 b 3 Q 7 L C Z x d W 9 0 O 0 N v b H V t b j E y N T Y m c X V v d D s s J n F 1 b 3 Q 7 Q 2 9 s d W 1 u M T I 1 N y Z x d W 9 0 O y w m c X V v d D t D b 2 x 1 b W 4 x M j U 4 J n F 1 b 3 Q 7 L C Z x d W 9 0 O 0 N v b H V t b j E y N T k m c X V v d D s s J n F 1 b 3 Q 7 Q 2 9 s d W 1 u M T I 2 M C Z x d W 9 0 O y w m c X V v d D t D b 2 x 1 b W 4 x M j Y x J n F 1 b 3 Q 7 L C Z x d W 9 0 O 0 N v b H V t b j E y N j I m c X V v d D s s J n F 1 b 3 Q 7 Q 2 9 s d W 1 u M T I 2 M y Z x d W 9 0 O y w m c X V v d D t D b 2 x 1 b W 4 x M j Y 0 J n F 1 b 3 Q 7 L C Z x d W 9 0 O 0 N v b H V t b j E y N j U m c X V v d D s s J n F 1 b 3 Q 7 Q 2 9 s d W 1 u M T I 2 N i Z x d W 9 0 O y w m c X V v d D t D b 2 x 1 b W 4 x M j Y 3 J n F 1 b 3 Q 7 L C Z x d W 9 0 O 0 N v b H V t b j E y N j g m c X V v d D s s J n F 1 b 3 Q 7 Q 2 9 s d W 1 u M T I 2 O S Z x d W 9 0 O y w m c X V v d D t D b 2 x 1 b W 4 x M j c w J n F 1 b 3 Q 7 L C Z x d W 9 0 O 0 N v b H V t b j E y N z E m c X V v d D s s J n F 1 b 3 Q 7 Q 2 9 s d W 1 u M T I 3 M i Z x d W 9 0 O y w m c X V v d D t D b 2 x 1 b W 4 x M j c z J n F 1 b 3 Q 7 L C Z x d W 9 0 O 0 N v b H V t b j E y N z Q m c X V v d D s s J n F 1 b 3 Q 7 Q 2 9 s d W 1 u M T I 3 N S Z x d W 9 0 O y w m c X V v d D t D b 2 x 1 b W 4 x M j c 2 J n F 1 b 3 Q 7 L C Z x d W 9 0 O 0 N v b H V t b j E y N z c m c X V v d D s s J n F 1 b 3 Q 7 Q 2 9 s d W 1 u M T I 3 O C Z x d W 9 0 O y w m c X V v d D t D b 2 x 1 b W 4 x M j c 5 J n F 1 b 3 Q 7 L C Z x d W 9 0 O 0 N v b H V t b j E y O D A m c X V v d D s s J n F 1 b 3 Q 7 Q 2 9 s d W 1 u M T I 4 M S Z x d W 9 0 O y w m c X V v d D t D b 2 x 1 b W 4 x M j g y J n F 1 b 3 Q 7 L C Z x d W 9 0 O 0 N v b H V t b j E y O D M m c X V v d D s s J n F 1 b 3 Q 7 Q 2 9 s d W 1 u M T I 4 N C Z x d W 9 0 O y w m c X V v d D t D b 2 x 1 b W 4 x M j g 1 J n F 1 b 3 Q 7 L C Z x d W 9 0 O 0 N v b H V t b j E y O D Y m c X V v d D s s J n F 1 b 3 Q 7 Q 2 9 s d W 1 u M T I 4 N y Z x d W 9 0 O y w m c X V v d D t D b 2 x 1 b W 4 x M j g 4 J n F 1 b 3 Q 7 L C Z x d W 9 0 O 0 N v b H V t b j E y O D k m c X V v d D s s J n F 1 b 3 Q 7 Q 2 9 s d W 1 u M T I 5 M C Z x d W 9 0 O y w m c X V v d D t D b 2 x 1 b W 4 x M j k x J n F 1 b 3 Q 7 L C Z x d W 9 0 O 0 N v b H V t b j E y O T I m c X V v d D s s J n F 1 b 3 Q 7 Q 2 9 s d W 1 u M T I 5 M y Z x d W 9 0 O y w m c X V v d D t D b 2 x 1 b W 4 x M j k 0 J n F 1 b 3 Q 7 L C Z x d W 9 0 O 0 N v b H V t b j E y O T U m c X V v d D s s J n F 1 b 3 Q 7 Q 2 9 s d W 1 u M T I 5 N i Z x d W 9 0 O y w m c X V v d D t D b 2 x 1 b W 4 x M j k 3 J n F 1 b 3 Q 7 L C Z x d W 9 0 O 0 N v b H V t b j E y O T g m c X V v d D s s J n F 1 b 3 Q 7 Q 2 9 s d W 1 u M T I 5 O S Z x d W 9 0 O y w m c X V v d D t D b 2 x 1 b W 4 x M z A w J n F 1 b 3 Q 7 L C Z x d W 9 0 O 0 N v b H V t b j E z M D E m c X V v d D s s J n F 1 b 3 Q 7 Q 2 9 s d W 1 u M T M w M i Z x d W 9 0 O y w m c X V v d D t D b 2 x 1 b W 4 x M z A z J n F 1 b 3 Q 7 L C Z x d W 9 0 O 0 N v b H V t b j E z M D Q m c X V v d D s s J n F 1 b 3 Q 7 Q 2 9 s d W 1 u M T M w N S Z x d W 9 0 O y w m c X V v d D t D b 2 x 1 b W 4 x M z A 2 J n F 1 b 3 Q 7 L C Z x d W 9 0 O 0 N v b H V t b j E z M D c m c X V v d D s s J n F 1 b 3 Q 7 Q 2 9 s d W 1 u M T M w O C Z x d W 9 0 O y w m c X V v d D t D b 2 x 1 b W 4 x M z A 5 J n F 1 b 3 Q 7 L C Z x d W 9 0 O 0 N v b H V t b j E z M T A m c X V v d D s s J n F 1 b 3 Q 7 Q 2 9 s d W 1 u M T M x M S Z x d W 9 0 O y w m c X V v d D t D b 2 x 1 b W 4 x M z E y J n F 1 b 3 Q 7 L C Z x d W 9 0 O 0 N v b H V t b j E z M T M m c X V v d D s s J n F 1 b 3 Q 7 Q 2 9 s d W 1 u M T M x N C Z x d W 9 0 O y w m c X V v d D t D b 2 x 1 b W 4 x M z E 1 J n F 1 b 3 Q 7 L C Z x d W 9 0 O 0 N v b H V t b j E z M T Y m c X V v d D s s J n F 1 b 3 Q 7 Q 2 9 s d W 1 u M T M x N y Z x d W 9 0 O y w m c X V v d D t D b 2 x 1 b W 4 x M z E 4 J n F 1 b 3 Q 7 L C Z x d W 9 0 O 0 N v b H V t b j E z M T k m c X V v d D s s J n F 1 b 3 Q 7 Q 2 9 s d W 1 u M T M y M C Z x d W 9 0 O y w m c X V v d D t D b 2 x 1 b W 4 x M z I x J n F 1 b 3 Q 7 L C Z x d W 9 0 O 0 N v b H V t b j E z M j I m c X V v d D s s J n F 1 b 3 Q 7 Q 2 9 s d W 1 u M T M y M y Z x d W 9 0 O y w m c X V v d D t D b 2 x 1 b W 4 x M z I 0 J n F 1 b 3 Q 7 L C Z x d W 9 0 O 0 N v b H V t b j E z M j U m c X V v d D s s J n F 1 b 3 Q 7 Q 2 9 s d W 1 u M T M y N i Z x d W 9 0 O y w m c X V v d D t D b 2 x 1 b W 4 x M z I 3 J n F 1 b 3 Q 7 L C Z x d W 9 0 O 0 N v b H V t b j E z M j g m c X V v d D s s J n F 1 b 3 Q 7 Q 2 9 s d W 1 u M T M y O S Z x d W 9 0 O y w m c X V v d D t D b 2 x 1 b W 4 x M z M w J n F 1 b 3 Q 7 L C Z x d W 9 0 O 0 N v b H V t b j E z M z E m c X V v d D s s J n F 1 b 3 Q 7 Q 2 9 s d W 1 u M T M z M i Z x d W 9 0 O y w m c X V v d D t D b 2 x 1 b W 4 x M z M z J n F 1 b 3 Q 7 L C Z x d W 9 0 O 0 N v b H V t b j E z M z Q m c X V v d D s s J n F 1 b 3 Q 7 Q 2 9 s d W 1 u M T M z N S Z x d W 9 0 O y w m c X V v d D t D b 2 x 1 b W 4 x M z M 2 J n F 1 b 3 Q 7 L C Z x d W 9 0 O 0 N v b H V t b j E z M z c m c X V v d D s s J n F 1 b 3 Q 7 Q 2 9 s d W 1 u M T M z O C Z x d W 9 0 O y w m c X V v d D t D b 2 x 1 b W 4 x M z M 5 J n F 1 b 3 Q 7 L C Z x d W 9 0 O 0 N v b H V t b j E z N D A m c X V v d D s s J n F 1 b 3 Q 7 Q 2 9 s d W 1 u M T M 0 M S Z x d W 9 0 O y w m c X V v d D t D b 2 x 1 b W 4 x M z Q y J n F 1 b 3 Q 7 L C Z x d W 9 0 O 0 N v b H V t b j E z N D M m c X V v d D s s J n F 1 b 3 Q 7 Q 2 9 s d W 1 u M T M 0 N C Z x d W 9 0 O y w m c X V v d D t D b 2 x 1 b W 4 x M z Q 1 J n F 1 b 3 Q 7 L C Z x d W 9 0 O 0 N v b H V t b j E z N D Y m c X V v d D s s J n F 1 b 3 Q 7 Q 2 9 s d W 1 u M T M 0 N y Z x d W 9 0 O y w m c X V v d D t D b 2 x 1 b W 4 x M z Q 4 J n F 1 b 3 Q 7 L C Z x d W 9 0 O 0 N v b H V t b j E z N D k m c X V v d D s s J n F 1 b 3 Q 7 Q 2 9 s d W 1 u M T M 1 M C Z x d W 9 0 O y w m c X V v d D t D b 2 x 1 b W 4 x M z U x J n F 1 b 3 Q 7 L C Z x d W 9 0 O 0 N v b H V t b j E z N T I m c X V v d D s s J n F 1 b 3 Q 7 Q 2 9 s d W 1 u M T M 1 M y Z x d W 9 0 O y w m c X V v d D t D b 2 x 1 b W 4 x M z U 0 J n F 1 b 3 Q 7 L C Z x d W 9 0 O 0 N v b H V t b j E z N T U m c X V v d D s s J n F 1 b 3 Q 7 Q 2 9 s d W 1 u M T M 1 N i Z x d W 9 0 O y w m c X V v d D t D b 2 x 1 b W 4 x M z U 3 J n F 1 b 3 Q 7 L C Z x d W 9 0 O 0 N v b H V t b j E z N T g m c X V v d D s s J n F 1 b 3 Q 7 Q 2 9 s d W 1 u M T M 1 O S Z x d W 9 0 O y w m c X V v d D t D b 2 x 1 b W 4 x M z Y w J n F 1 b 3 Q 7 L C Z x d W 9 0 O 0 N v b H V t b j E z N j E m c X V v d D s s J n F 1 b 3 Q 7 Q 2 9 s d W 1 u M T M 2 M i Z x d W 9 0 O y w m c X V v d D t D b 2 x 1 b W 4 x M z Y z J n F 1 b 3 Q 7 L C Z x d W 9 0 O 0 N v b H V t b j E z N j Q m c X V v d D s s J n F 1 b 3 Q 7 Q 2 9 s d W 1 u M T M 2 N S Z x d W 9 0 O y w m c X V v d D t D b 2 x 1 b W 4 x M z Y 2 J n F 1 b 3 Q 7 L C Z x d W 9 0 O 0 N v b H V t b j E z N j c m c X V v d D s s J n F 1 b 3 Q 7 Q 2 9 s d W 1 u M T M 2 O C Z x d W 9 0 O y w m c X V v d D t D b 2 x 1 b W 4 x M z Y 5 J n F 1 b 3 Q 7 L C Z x d W 9 0 O 0 N v b H V t b j E z N z A m c X V v d D s s J n F 1 b 3 Q 7 Q 2 9 s d W 1 u M T M 3 M S Z x d W 9 0 O y w m c X V v d D t D b 2 x 1 b W 4 x M z c y J n F 1 b 3 Q 7 L C Z x d W 9 0 O 0 N v b H V t b j E z N z M m c X V v d D s s J n F 1 b 3 Q 7 Q 2 9 s d W 1 u M T M 3 N C Z x d W 9 0 O y w m c X V v d D t D b 2 x 1 b W 4 x M z c 1 J n F 1 b 3 Q 7 L C Z x d W 9 0 O 0 N v b H V t b j E z N z Y m c X V v d D s s J n F 1 b 3 Q 7 Q 2 9 s d W 1 u M T M 3 N y Z x d W 9 0 O y w m c X V v d D t D b 2 x 1 b W 4 x M z c 4 J n F 1 b 3 Q 7 L C Z x d W 9 0 O 0 N v b H V t b j E z N z k m c X V v d D s s J n F 1 b 3 Q 7 Q 2 9 s d W 1 u M T M 4 M C Z x d W 9 0 O y w m c X V v d D t D b 2 x 1 b W 4 x M z g x J n F 1 b 3 Q 7 L C Z x d W 9 0 O 0 N v b H V t b j E z O D I m c X V v d D s s J n F 1 b 3 Q 7 Q 2 9 s d W 1 u M T M 4 M y Z x d W 9 0 O y w m c X V v d D t D b 2 x 1 b W 4 x M z g 0 J n F 1 b 3 Q 7 L C Z x d W 9 0 O 0 N v b H V t b j E z O D U m c X V v d D s s J n F 1 b 3 Q 7 Q 2 9 s d W 1 u M T M 4 N i Z x d W 9 0 O y w m c X V v d D t D b 2 x 1 b W 4 x M z g 3 J n F 1 b 3 Q 7 L C Z x d W 9 0 O 0 N v b H V t b j E z O D g m c X V v d D s s J n F 1 b 3 Q 7 Q 2 9 s d W 1 u M T M 4 O S Z x d W 9 0 O y w m c X V v d D t D b 2 x 1 b W 4 x M z k w J n F 1 b 3 Q 7 L C Z x d W 9 0 O 0 N v b H V t b j E z O T E m c X V v d D s s J n F 1 b 3 Q 7 Q 2 9 s d W 1 u M T M 5 M i Z x d W 9 0 O y w m c X V v d D t D b 2 x 1 b W 4 x M z k z J n F 1 b 3 Q 7 L C Z x d W 9 0 O 0 N v b H V t b j E z O T Q m c X V v d D s s J n F 1 b 3 Q 7 Q 2 9 s d W 1 u M T M 5 N S Z x d W 9 0 O y w m c X V v d D t D b 2 x 1 b W 4 x M z k 2 J n F 1 b 3 Q 7 L C Z x d W 9 0 O 0 N v b H V t b j E z O T c m c X V v d D s s J n F 1 b 3 Q 7 Q 2 9 s d W 1 u M T M 5 O C Z x d W 9 0 O y w m c X V v d D t D b 2 x 1 b W 4 x M z k 5 J n F 1 b 3 Q 7 L C Z x d W 9 0 O 0 N v b H V t b j E 0 M D A m c X V v d D s s J n F 1 b 3 Q 7 Q 2 9 s d W 1 u M T Q w M S Z x d W 9 0 O y w m c X V v d D t D b 2 x 1 b W 4 x N D A y J n F 1 b 3 Q 7 L C Z x d W 9 0 O 0 N v b H V t b j E 0 M D M m c X V v d D s s J n F 1 b 3 Q 7 Q 2 9 s d W 1 u M T Q w N C Z x d W 9 0 O y w m c X V v d D t D b 2 x 1 b W 4 x N D A 1 J n F 1 b 3 Q 7 L C Z x d W 9 0 O 0 N v b H V t b j E 0 M D Y m c X V v d D s s J n F 1 b 3 Q 7 Q 2 9 s d W 1 u M T Q w N y Z x d W 9 0 O y w m c X V v d D t D b 2 x 1 b W 4 x N D A 4 J n F 1 b 3 Q 7 L C Z x d W 9 0 O 0 N v b H V t b j E 0 M D k m c X V v d D s s J n F 1 b 3 Q 7 Q 2 9 s d W 1 u M T Q x M C Z x d W 9 0 O y w m c X V v d D t D b 2 x 1 b W 4 x N D E x J n F 1 b 3 Q 7 L C Z x d W 9 0 O 0 N v b H V t b j E 0 M T I m c X V v d D s s J n F 1 b 3 Q 7 Q 2 9 s d W 1 u M T Q x M y Z x d W 9 0 O y w m c X V v d D t D b 2 x 1 b W 4 x N D E 0 J n F 1 b 3 Q 7 L C Z x d W 9 0 O 0 N v b H V t b j E 0 M T U m c X V v d D s s J n F 1 b 3 Q 7 Q 2 9 s d W 1 u M T Q x N i Z x d W 9 0 O y w m c X V v d D t D b 2 x 1 b W 4 x N D E 3 J n F 1 b 3 Q 7 L C Z x d W 9 0 O 0 N v b H V t b j E 0 M T g m c X V v d D s s J n F 1 b 3 Q 7 Q 2 9 s d W 1 u M T Q x O S Z x d W 9 0 O y w m c X V v d D t D b 2 x 1 b W 4 x N D I w J n F 1 b 3 Q 7 L C Z x d W 9 0 O 0 N v b H V t b j E 0 M j E m c X V v d D s s J n F 1 b 3 Q 7 Q 2 9 s d W 1 u M T Q y M i Z x d W 9 0 O y w m c X V v d D t D b 2 x 1 b W 4 x N D I z J n F 1 b 3 Q 7 L C Z x d W 9 0 O 0 N v b H V t b j E 0 M j Q m c X V v d D s s J n F 1 b 3 Q 7 Q 2 9 s d W 1 u M T Q y N S Z x d W 9 0 O y w m c X V v d D t D b 2 x 1 b W 4 x N D I 2 J n F 1 b 3 Q 7 L C Z x d W 9 0 O 0 N v b H V t b j E 0 M j c m c X V v d D s s J n F 1 b 3 Q 7 Q 2 9 s d W 1 u M T Q y O C Z x d W 9 0 O y w m c X V v d D t D b 2 x 1 b W 4 x N D I 5 J n F 1 b 3 Q 7 L C Z x d W 9 0 O 0 N v b H V t b j E 0 M z A m c X V v d D s s J n F 1 b 3 Q 7 Q 2 9 s d W 1 u M T Q z M S Z x d W 9 0 O y w m c X V v d D t D b 2 x 1 b W 4 x N D M y J n F 1 b 3 Q 7 L C Z x d W 9 0 O 0 N v b H V t b j E 0 M z M m c X V v d D s s J n F 1 b 3 Q 7 Q 2 9 s d W 1 u M T Q z N C Z x d W 9 0 O y w m c X V v d D t D b 2 x 1 b W 4 x N D M 1 J n F 1 b 3 Q 7 L C Z x d W 9 0 O 0 N v b H V t b j E 0 M z Y m c X V v d D s s J n F 1 b 3 Q 7 Q 2 9 s d W 1 u M T Q z N y Z x d W 9 0 O y w m c X V v d D t D b 2 x 1 b W 4 x N D M 4 J n F 1 b 3 Q 7 L C Z x d W 9 0 O 0 N v b H V t b j E 0 M z k m c X V v d D s s J n F 1 b 3 Q 7 Q 2 9 s d W 1 u M T Q 0 M C Z x d W 9 0 O y w m c X V v d D t D b 2 x 1 b W 4 x N D Q x J n F 1 b 3 Q 7 L C Z x d W 9 0 O 0 N v b H V t b j E 0 N D I m c X V v d D s s J n F 1 b 3 Q 7 Q 2 9 s d W 1 u M T Q 0 M y Z x d W 9 0 O y w m c X V v d D t D b 2 x 1 b W 4 x N D Q 0 J n F 1 b 3 Q 7 L C Z x d W 9 0 O 0 N v b H V t b j E 0 N D U m c X V v d D s s J n F 1 b 3 Q 7 Q 2 9 s d W 1 u M T Q 0 N i Z x d W 9 0 O y w m c X V v d D t D b 2 x 1 b W 4 x N D Q 3 J n F 1 b 3 Q 7 L C Z x d W 9 0 O 0 N v b H V t b j E 0 N D g m c X V v d D s s J n F 1 b 3 Q 7 Q 2 9 s d W 1 u M T Q 0 O S Z x d W 9 0 O y w m c X V v d D t D b 2 x 1 b W 4 x N D U w J n F 1 b 3 Q 7 L C Z x d W 9 0 O 0 N v b H V t b j E 0 N T E m c X V v d D s s J n F 1 b 3 Q 7 Q 2 9 s d W 1 u M T Q 1 M i Z x d W 9 0 O y w m c X V v d D t D b 2 x 1 b W 4 x N D U z J n F 1 b 3 Q 7 L C Z x d W 9 0 O 0 N v b H V t b j E 0 N T Q m c X V v d D s s J n F 1 b 3 Q 7 Q 2 9 s d W 1 u M T Q 1 N S Z x d W 9 0 O y w m c X V v d D t D b 2 x 1 b W 4 x N D U 2 J n F 1 b 3 Q 7 L C Z x d W 9 0 O 0 N v b H V t b j E 0 N T c m c X V v d D s s J n F 1 b 3 Q 7 Q 2 9 s d W 1 u M T Q 1 O C Z x d W 9 0 O y w m c X V v d D t D b 2 x 1 b W 4 x N D U 5 J n F 1 b 3 Q 7 L C Z x d W 9 0 O 0 N v b H V t b j E 0 N j A m c X V v d D s s J n F 1 b 3 Q 7 Q 2 9 s d W 1 u M T Q 2 M S Z x d W 9 0 O y w m c X V v d D t D b 2 x 1 b W 4 x N D Y y J n F 1 b 3 Q 7 L C Z x d W 9 0 O 0 N v b H V t b j E 0 N j M m c X V v d D s s J n F 1 b 3 Q 7 Q 2 9 s d W 1 u M T Q 2 N C Z x d W 9 0 O y w m c X V v d D t D b 2 x 1 b W 4 x N D Y 1 J n F 1 b 3 Q 7 L C Z x d W 9 0 O 0 N v b H V t b j E 0 N j Y m c X V v d D s s J n F 1 b 3 Q 7 Q 2 9 s d W 1 u M T Q 2 N y Z x d W 9 0 O y w m c X V v d D t D b 2 x 1 b W 4 x N D Y 4 J n F 1 b 3 Q 7 L C Z x d W 9 0 O 0 N v b H V t b j E 0 N j k m c X V v d D s s J n F 1 b 3 Q 7 Q 2 9 s d W 1 u M T Q 3 M C Z x d W 9 0 O y w m c X V v d D t D b 2 x 1 b W 4 x N D c x J n F 1 b 3 Q 7 L C Z x d W 9 0 O 0 N v b H V t b j E 0 N z I m c X V v d D s s J n F 1 b 3 Q 7 Q 2 9 s d W 1 u M T Q 3 M y Z x d W 9 0 O y w m c X V v d D t D b 2 x 1 b W 4 x N D c 0 J n F 1 b 3 Q 7 L C Z x d W 9 0 O 0 N v b H V t b j E 0 N z U m c X V v d D s s J n F 1 b 3 Q 7 Q 2 9 s d W 1 u M T Q 3 N i Z x d W 9 0 O y w m c X V v d D t D b 2 x 1 b W 4 x N D c 3 J n F 1 b 3 Q 7 L C Z x d W 9 0 O 0 N v b H V t b j E 0 N z g m c X V v d D s s J n F 1 b 3 Q 7 Q 2 9 s d W 1 u M T Q 3 O S Z x d W 9 0 O y w m c X V v d D t D b 2 x 1 b W 4 x N D g w J n F 1 b 3 Q 7 L C Z x d W 9 0 O 0 N v b H V t b j E 0 O D E m c X V v d D s s J n F 1 b 3 Q 7 Q 2 9 s d W 1 u M T Q 4 M i Z x d W 9 0 O y w m c X V v d D t D b 2 x 1 b W 4 x N D g z J n F 1 b 3 Q 7 L C Z x d W 9 0 O 0 N v b H V t b j E 0 O D Q m c X V v d D s s J n F 1 b 3 Q 7 Q 2 9 s d W 1 u M T Q 4 N S Z x d W 9 0 O y w m c X V v d D t D b 2 x 1 b W 4 x N D g 2 J n F 1 b 3 Q 7 L C Z x d W 9 0 O 0 N v b H V t b j E 0 O D c m c X V v d D s s J n F 1 b 3 Q 7 Q 2 9 s d W 1 u M T Q 4 O C Z x d W 9 0 O y w m c X V v d D t D b 2 x 1 b W 4 x N D g 5 J n F 1 b 3 Q 7 L C Z x d W 9 0 O 0 N v b H V t b j E 0 O T A m c X V v d D s s J n F 1 b 3 Q 7 Q 2 9 s d W 1 u M T Q 5 M S Z x d W 9 0 O y w m c X V v d D t D b 2 x 1 b W 4 x N D k y J n F 1 b 3 Q 7 L C Z x d W 9 0 O 0 N v b H V t b j E 0 O T M m c X V v d D s s J n F 1 b 3 Q 7 Q 2 9 s d W 1 u M T Q 5 N C Z x d W 9 0 O y w m c X V v d D t D b 2 x 1 b W 4 x N D k 1 J n F 1 b 3 Q 7 L C Z x d W 9 0 O 0 N v b H V t b j E 0 O T Y m c X V v d D s s J n F 1 b 3 Q 7 Q 2 9 s d W 1 u M T Q 5 N y Z x d W 9 0 O y w m c X V v d D t D b 2 x 1 b W 4 x N D k 4 J n F 1 b 3 Q 7 L C Z x d W 9 0 O 0 N v b H V t b j E 0 O T k m c X V v d D s s J n F 1 b 3 Q 7 Q 2 9 s d W 1 u M T U w M C Z x d W 9 0 O y w m c X V v d D t D b 2 x 1 b W 4 x N T A x J n F 1 b 3 Q 7 L C Z x d W 9 0 O 0 N v b H V t b j E 1 M D I m c X V v d D s s J n F 1 b 3 Q 7 Q 2 9 s d W 1 u M T U w M y Z x d W 9 0 O y w m c X V v d D t D b 2 x 1 b W 4 x N T A 0 J n F 1 b 3 Q 7 L C Z x d W 9 0 O 0 N v b H V t b j E 1 M D U m c X V v d D s s J n F 1 b 3 Q 7 Q 2 9 s d W 1 u M T U w N i Z x d W 9 0 O y w m c X V v d D t D b 2 x 1 b W 4 x N T A 3 J n F 1 b 3 Q 7 L C Z x d W 9 0 O 0 N v b H V t b j E 1 M D g m c X V v d D s s J n F 1 b 3 Q 7 Q 2 9 s d W 1 u M T U w O S Z x d W 9 0 O y w m c X V v d D t D b 2 x 1 b W 4 x N T E w J n F 1 b 3 Q 7 L C Z x d W 9 0 O 0 N v b H V t b j E 1 M T E m c X V v d D s s J n F 1 b 3 Q 7 Q 2 9 s d W 1 u M T U x M i Z x d W 9 0 O y w m c X V v d D t D b 2 x 1 b W 4 x N T E z J n F 1 b 3 Q 7 L C Z x d W 9 0 O 0 N v b H V t b j E 1 M T Q m c X V v d D s s J n F 1 b 3 Q 7 Q 2 9 s d W 1 u M T U x N S Z x d W 9 0 O y w m c X V v d D t D b 2 x 1 b W 4 x N T E 2 J n F 1 b 3 Q 7 L C Z x d W 9 0 O 0 N v b H V t b j E 1 M T c m c X V v d D s s J n F 1 b 3 Q 7 Q 2 9 s d W 1 u M T U x O C Z x d W 9 0 O y w m c X V v d D t D b 2 x 1 b W 4 x N T E 5 J n F 1 b 3 Q 7 L C Z x d W 9 0 O 0 N v b H V t b j E 1 M j A m c X V v d D s s J n F 1 b 3 Q 7 Q 2 9 s d W 1 u M T U y M S Z x d W 9 0 O y w m c X V v d D t D b 2 x 1 b W 4 x N T I y J n F 1 b 3 Q 7 L C Z x d W 9 0 O 0 N v b H V t b j E 1 M j M m c X V v d D s s J n F 1 b 3 Q 7 Q 2 9 s d W 1 u M T U y N C Z x d W 9 0 O y w m c X V v d D t D b 2 x 1 b W 4 x N T I 1 J n F 1 b 3 Q 7 L C Z x d W 9 0 O 0 N v b H V t b j E 1 M j Y m c X V v d D s s J n F 1 b 3 Q 7 Q 2 9 s d W 1 u M T U y N y Z x d W 9 0 O y w m c X V v d D t D b 2 x 1 b W 4 x N T I 4 J n F 1 b 3 Q 7 L C Z x d W 9 0 O 0 N v b H V t b j E 1 M j k m c X V v d D s s J n F 1 b 3 Q 7 Q 2 9 s d W 1 u M T U z M C Z x d W 9 0 O y w m c X V v d D t D b 2 x 1 b W 4 x N T M x J n F 1 b 3 Q 7 L C Z x d W 9 0 O 0 N v b H V t b j E 1 M z I m c X V v d D s s J n F 1 b 3 Q 7 Q 2 9 s d W 1 u M T U z M y Z x d W 9 0 O y w m c X V v d D t D b 2 x 1 b W 4 x N T M 0 J n F 1 b 3 Q 7 L C Z x d W 9 0 O 0 N v b H V t b j E 1 M z U m c X V v d D s s J n F 1 b 3 Q 7 Q 2 9 s d W 1 u M T U z N i Z x d W 9 0 O y w m c X V v d D t D b 2 x 1 b W 4 x N T M 3 J n F 1 b 3 Q 7 L C Z x d W 9 0 O 0 N v b H V t b j E 1 M z g m c X V v d D s s J n F 1 b 3 Q 7 Q 2 9 s d W 1 u M T U z O S Z x d W 9 0 O y w m c X V v d D t D b 2 x 1 b W 4 x N T Q w J n F 1 b 3 Q 7 L C Z x d W 9 0 O 0 N v b H V t b j E 1 N D E m c X V v d D s s J n F 1 b 3 Q 7 Q 2 9 s d W 1 u M T U 0 M i Z x d W 9 0 O y w m c X V v d D t D b 2 x 1 b W 4 x N T Q z J n F 1 b 3 Q 7 L C Z x d W 9 0 O 0 N v b H V t b j E 1 N D Q m c X V v d D s s J n F 1 b 3 Q 7 Q 2 9 s d W 1 u M T U 0 N S Z x d W 9 0 O y w m c X V v d D t D b 2 x 1 b W 4 x N T Q 2 J n F 1 b 3 Q 7 L C Z x d W 9 0 O 0 N v b H V t b j E 1 N D c m c X V v d D s s J n F 1 b 3 Q 7 Q 2 9 s d W 1 u M T U 0 O C Z x d W 9 0 O y w m c X V v d D t D b 2 x 1 b W 4 x N T Q 5 J n F 1 b 3 Q 7 L C Z x d W 9 0 O 0 N v b H V t b j E 1 N T A m c X V v d D s s J n F 1 b 3 Q 7 Q 2 9 s d W 1 u M T U 1 M S Z x d W 9 0 O y w m c X V v d D t D b 2 x 1 b W 4 x N T U y J n F 1 b 3 Q 7 L C Z x d W 9 0 O 0 N v b H V t b j E 1 N T M m c X V v d D s s J n F 1 b 3 Q 7 Q 2 9 s d W 1 u M T U 1 N C Z x d W 9 0 O y w m c X V v d D t D b 2 x 1 b W 4 x N T U 1 J n F 1 b 3 Q 7 L C Z x d W 9 0 O 0 N v b H V t b j E 1 N T Y m c X V v d D s s J n F 1 b 3 Q 7 Q 2 9 s d W 1 u M T U 1 N y Z x d W 9 0 O y w m c X V v d D t D b 2 x 1 b W 4 x N T U 4 J n F 1 b 3 Q 7 L C Z x d W 9 0 O 0 N v b H V t b j E 1 N T k m c X V v d D s s J n F 1 b 3 Q 7 Q 2 9 s d W 1 u M T U 2 M C Z x d W 9 0 O y w m c X V v d D t D b 2 x 1 b W 4 x N T Y x J n F 1 b 3 Q 7 L C Z x d W 9 0 O 0 N v b H V t b j E 1 N j I m c X V v d D s s J n F 1 b 3 Q 7 Q 2 9 s d W 1 u M T U 2 M y Z x d W 9 0 O y w m c X V v d D t D b 2 x 1 b W 4 x N T Y 0 J n F 1 b 3 Q 7 L C Z x d W 9 0 O 0 N v b H V t b j E 1 N j U m c X V v d D s s J n F 1 b 3 Q 7 Q 2 9 s d W 1 u M T U 2 N i Z x d W 9 0 O y w m c X V v d D t D b 2 x 1 b W 4 x N T Y 3 J n F 1 b 3 Q 7 L C Z x d W 9 0 O 0 N v b H V t b j E 1 N j g m c X V v d D s s J n F 1 b 3 Q 7 Q 2 9 s d W 1 u M T U 2 O S Z x d W 9 0 O y w m c X V v d D t D b 2 x 1 b W 4 x N T c w J n F 1 b 3 Q 7 L C Z x d W 9 0 O 0 N v b H V t b j E 1 N z E m c X V v d D s s J n F 1 b 3 Q 7 Q 2 9 s d W 1 u M T U 3 M i Z x d W 9 0 O y w m c X V v d D t D b 2 x 1 b W 4 x N T c z J n F 1 b 3 Q 7 L C Z x d W 9 0 O 0 N v b H V t b j E 1 N z Q m c X V v d D s s J n F 1 b 3 Q 7 Q 2 9 s d W 1 u M T U 3 N S Z x d W 9 0 O y w m c X V v d D t D b 2 x 1 b W 4 x N T c 2 J n F 1 b 3 Q 7 X S I g L z 4 8 R W 5 0 c n k g V H l w Z T 0 i R m l s b F N 0 Y X R 1 c y I g V m F s d W U 9 I n N D b 2 1 w b G V 0 Z S I g L z 4 8 R W 5 0 c n k g V H l w Z T 0 i U m V s Y X R p b 2 5 z a G l w S W 5 m b 0 N v b n R h a W 5 l c i I g V m F s d W U 9 I n N 7 J n F 1 b 3 Q 7 Y 2 9 s d W 1 u Q 2 9 1 b n Q m c X V v d D s 6 M T U 3 N i w m c X V v d D t r Z X l D b 2 x 1 b W 5 O Y W 1 l c y Z x d W 9 0 O z p b X S w m c X V v d D t x d W V y e V J l b G F 0 a W 9 u c 2 h p c H M m c X V v d D s 6 W 1 0 s J n F 1 b 3 Q 7 Y 2 9 s d W 1 u S W R l b n R p d G l l c y Z x d W 9 0 O z p b J n F 1 b 3 Q 7 U 2 V j d G l v b j E v T 2 Z m c 2 h v c m U g d 2 V h b H R o L 1 R 5 c G U g b W 9 k a W Z p w 6 k u e 0 N v b H V t b j E s M H 0 m c X V v d D s s J n F 1 b 3 Q 7 U 2 V j d G l v b j E v T 2 Z m c 2 h v c m U g d 2 V h b H R o L 1 R 5 c G U g b W 9 k a W Z p w 6 k u e 0 N v b H V t b j I s M X 0 m c X V v d D s s J n F 1 b 3 Q 7 U 2 V j d G l v b j E v T 2 Z m c 2 h v c m U g d 2 V h b H R o L 1 R 5 c G U g b W 9 k a W Z p w 6 k u e 0 N v b H V t b j M s M n 0 m c X V v d D s s J n F 1 b 3 Q 7 U 2 V j d G l v b j E v T 2 Z m c 2 h v c m U g d 2 V h b H R o L 1 R 5 c G U g b W 9 k a W Z p w 6 k u e 0 N v b H V t b j Q s M 3 0 m c X V v d D s s J n F 1 b 3 Q 7 U 2 V j d G l v b j E v T 2 Z m c 2 h v c m U g d 2 V h b H R o L 1 R 5 c G U g b W 9 k a W Z p w 6 k u e 0 N v b H V t b j U s N H 0 m c X V v d D s s J n F 1 b 3 Q 7 U 2 V j d G l v b j E v T 2 Z m c 2 h v c m U g d 2 V h b H R o L 1 R 5 c G U g b W 9 k a W Z p w 6 k u e 0 N v b H V t b j Y s N X 0 m c X V v d D s s J n F 1 b 3 Q 7 U 2 V j d G l v b j E v T 2 Z m c 2 h v c m U g d 2 V h b H R o L 1 R 5 c G U g b W 9 k a W Z p w 6 k u e 0 N v b H V t b j c s N n 0 m c X V v d D s s J n F 1 b 3 Q 7 U 2 V j d G l v b j E v T 2 Z m c 2 h v c m U g d 2 V h b H R o L 1 R 5 c G U g b W 9 k a W Z p w 6 k u e 0 N v b H V t b j g s N 3 0 m c X V v d D s s J n F 1 b 3 Q 7 U 2 V j d G l v b j E v T 2 Z m c 2 h v c m U g d 2 V h b H R o L 1 R 5 c G U g b W 9 k a W Z p w 6 k u e 0 N v b H V t b j k s O H 0 m c X V v d D s s J n F 1 b 3 Q 7 U 2 V j d G l v b j E v T 2 Z m c 2 h v c m U g d 2 V h b H R o L 1 R 5 c G U g b W 9 k a W Z p w 6 k u e 0 N v b H V t b j E w L D l 9 J n F 1 b 3 Q 7 L C Z x d W 9 0 O 1 N l Y 3 R p b 2 4 x L 0 9 m Z n N o b 3 J l I H d l Y W x 0 a C 9 U e X B l I G 1 v Z G l m a c O p L n t D b 2 x 1 b W 4 x M S w x M H 0 m c X V v d D s s J n F 1 b 3 Q 7 U 2 V j d G l v b j E v T 2 Z m c 2 h v c m U g d 2 V h b H R o L 1 R 5 c G U g b W 9 k a W Z p w 6 k u e 0 N v b H V t b j E y L D E x f S Z x d W 9 0 O y w m c X V v d D t T Z W N 0 a W 9 u M S 9 P Z m Z z a G 9 y Z S B 3 Z W F s d G g v V H l w Z S B t b 2 R p Z m n D q S 5 7 Q 2 9 s d W 1 u M T M s M T J 9 J n F 1 b 3 Q 7 L C Z x d W 9 0 O 1 N l Y 3 R p b 2 4 x L 0 9 m Z n N o b 3 J l I H d l Y W x 0 a C 9 U e X B l I G 1 v Z G l m a c O p L n t D b 2 x 1 b W 4 x N C w x M 3 0 m c X V v d D s s J n F 1 b 3 Q 7 U 2 V j d G l v b j E v T 2 Z m c 2 h v c m U g d 2 V h b H R o L 1 R 5 c G U g b W 9 k a W Z p w 6 k u e 0 N v b H V t b j E 1 L D E 0 f S Z x d W 9 0 O y w m c X V v d D t T Z W N 0 a W 9 u M S 9 P Z m Z z a G 9 y Z S B 3 Z W F s d G g v V H l w Z S B t b 2 R p Z m n D q S 5 7 Q 2 9 s d W 1 u M T Y s M T V 9 J n F 1 b 3 Q 7 L C Z x d W 9 0 O 1 N l Y 3 R p b 2 4 x L 0 9 m Z n N o b 3 J l I H d l Y W x 0 a C 9 U e X B l I G 1 v Z G l m a c O p L n t D b 2 x 1 b W 4 x N y w x N n 0 m c X V v d D s s J n F 1 b 3 Q 7 U 2 V j d G l v b j E v T 2 Z m c 2 h v c m U g d 2 V h b H R o L 1 R 5 c G U g b W 9 k a W Z p w 6 k u e 0 N v b H V t b j E 4 L D E 3 f S Z x d W 9 0 O y w m c X V v d D t T Z W N 0 a W 9 u M S 9 P Z m Z z a G 9 y Z S B 3 Z W F s d G g v V H l w Z S B t b 2 R p Z m n D q S 5 7 Q 2 9 s d W 1 u M T k s M T h 9 J n F 1 b 3 Q 7 L C Z x d W 9 0 O 1 N l Y 3 R p b 2 4 x L 0 9 m Z n N o b 3 J l I H d l Y W x 0 a C 9 U e X B l I G 1 v Z G l m a c O p L n t D b 2 x 1 b W 4 y M C w x O X 0 m c X V v d D s s J n F 1 b 3 Q 7 U 2 V j d G l v b j E v T 2 Z m c 2 h v c m U g d 2 V h b H R o L 1 R 5 c G U g b W 9 k a W Z p w 6 k u e 0 N v b H V t b j I x L D I w f S Z x d W 9 0 O y w m c X V v d D t T Z W N 0 a W 9 u M S 9 P Z m Z z a G 9 y Z S B 3 Z W F s d G g v V H l w Z S B t b 2 R p Z m n D q S 5 7 Q 2 9 s d W 1 u M j I s M j F 9 J n F 1 b 3 Q 7 L C Z x d W 9 0 O 1 N l Y 3 R p b 2 4 x L 0 9 m Z n N o b 3 J l I H d l Y W x 0 a C 9 U e X B l I G 1 v Z G l m a c O p L n t D b 2 x 1 b W 4 y M y w y M n 0 m c X V v d D s s J n F 1 b 3 Q 7 U 2 V j d G l v b j E v T 2 Z m c 2 h v c m U g d 2 V h b H R o L 1 R 5 c G U g b W 9 k a W Z p w 6 k u e 0 N v b H V t b j I 0 L D I z f S Z x d W 9 0 O y w m c X V v d D t T Z W N 0 a W 9 u M S 9 P Z m Z z a G 9 y Z S B 3 Z W F s d G g v V H l w Z S B t b 2 R p Z m n D q S 5 7 Q 2 9 s d W 1 u M j U s M j R 9 J n F 1 b 3 Q 7 L C Z x d W 9 0 O 1 N l Y 3 R p b 2 4 x L 0 9 m Z n N o b 3 J l I H d l Y W x 0 a C 9 U e X B l I G 1 v Z G l m a c O p L n t D b 2 x 1 b W 4 y N i w y N X 0 m c X V v d D s s J n F 1 b 3 Q 7 U 2 V j d G l v b j E v T 2 Z m c 2 h v c m U g d 2 V h b H R o L 1 R 5 c G U g b W 9 k a W Z p w 6 k u e 0 N v b H V t b j I 3 L D I 2 f S Z x d W 9 0 O y w m c X V v d D t T Z W N 0 a W 9 u M S 9 P Z m Z z a G 9 y Z S B 3 Z W F s d G g v V H l w Z S B t b 2 R p Z m n D q S 5 7 Q 2 9 s d W 1 u M j g s M j d 9 J n F 1 b 3 Q 7 L C Z x d W 9 0 O 1 N l Y 3 R p b 2 4 x L 0 9 m Z n N o b 3 J l I H d l Y W x 0 a C 9 U e X B l I G 1 v Z G l m a c O p L n t D b 2 x 1 b W 4 y O S w y O H 0 m c X V v d D s s J n F 1 b 3 Q 7 U 2 V j d G l v b j E v T 2 Z m c 2 h v c m U g d 2 V h b H R o L 1 R 5 c G U g b W 9 k a W Z p w 6 k u e 0 N v b H V t b j M w L D I 5 f S Z x d W 9 0 O y w m c X V v d D t T Z W N 0 a W 9 u M S 9 P Z m Z z a G 9 y Z S B 3 Z W F s d G g v V H l w Z S B t b 2 R p Z m n D q S 5 7 Q 2 9 s d W 1 u M z E s M z B 9 J n F 1 b 3 Q 7 L C Z x d W 9 0 O 1 N l Y 3 R p b 2 4 x L 0 9 m Z n N o b 3 J l I H d l Y W x 0 a C 9 U e X B l I G 1 v Z G l m a c O p L n t D b 2 x 1 b W 4 z M i w z M X 0 m c X V v d D s s J n F 1 b 3 Q 7 U 2 V j d G l v b j E v T 2 Z m c 2 h v c m U g d 2 V h b H R o L 1 R 5 c G U g b W 9 k a W Z p w 6 k u e 0 N v b H V t b j M z L D M y f S Z x d W 9 0 O y w m c X V v d D t T Z W N 0 a W 9 u M S 9 P Z m Z z a G 9 y Z S B 3 Z W F s d G g v V H l w Z S B t b 2 R p Z m n D q S 5 7 Q 2 9 s d W 1 u M z Q s M z N 9 J n F 1 b 3 Q 7 L C Z x d W 9 0 O 1 N l Y 3 R p b 2 4 x L 0 9 m Z n N o b 3 J l I H d l Y W x 0 a C 9 U e X B l I G 1 v Z G l m a c O p L n t D b 2 x 1 b W 4 z N S w z N H 0 m c X V v d D s s J n F 1 b 3 Q 7 U 2 V j d G l v b j E v T 2 Z m c 2 h v c m U g d 2 V h b H R o L 1 R 5 c G U g b W 9 k a W Z p w 6 k u e 0 N v b H V t b j M 2 L D M 1 f S Z x d W 9 0 O y w m c X V v d D t T Z W N 0 a W 9 u M S 9 P Z m Z z a G 9 y Z S B 3 Z W F s d G g v V H l w Z S B t b 2 R p Z m n D q S 5 7 Q 2 9 s d W 1 u M z c s M z Z 9 J n F 1 b 3 Q 7 L C Z x d W 9 0 O 1 N l Y 3 R p b 2 4 x L 0 9 m Z n N o b 3 J l I H d l Y W x 0 a C 9 U e X B l I G 1 v Z G l m a c O p L n t D b 2 x 1 b W 4 z O C w z N 3 0 m c X V v d D s s J n F 1 b 3 Q 7 U 2 V j d G l v b j E v T 2 Z m c 2 h v c m U g d 2 V h b H R o L 1 R 5 c G U g b W 9 k a W Z p w 6 k u e 0 N v b H V t b j M 5 L D M 4 f S Z x d W 9 0 O y w m c X V v d D t T Z W N 0 a W 9 u M S 9 P Z m Z z a G 9 y Z S B 3 Z W F s d G g v V H l w Z S B t b 2 R p Z m n D q S 5 7 Q 2 9 s d W 1 u N D A s M z l 9 J n F 1 b 3 Q 7 L C Z x d W 9 0 O 1 N l Y 3 R p b 2 4 x L 0 9 m Z n N o b 3 J l I H d l Y W x 0 a C 9 U e X B l I G 1 v Z G l m a c O p L n t D b 2 x 1 b W 4 0 M S w 0 M H 0 m c X V v d D s s J n F 1 b 3 Q 7 U 2 V j d G l v b j E v T 2 Z m c 2 h v c m U g d 2 V h b H R o L 1 R 5 c G U g b W 9 k a W Z p w 6 k u e 0 N v b H V t b j Q y L D Q x f S Z x d W 9 0 O y w m c X V v d D t T Z W N 0 a W 9 u M S 9 P Z m Z z a G 9 y Z S B 3 Z W F s d G g v V H l w Z S B t b 2 R p Z m n D q S 5 7 Q 2 9 s d W 1 u N D M s N D J 9 J n F 1 b 3 Q 7 L C Z x d W 9 0 O 1 N l Y 3 R p b 2 4 x L 0 9 m Z n N o b 3 J l I H d l Y W x 0 a C 9 U e X B l I G 1 v Z G l m a c O p L n t D b 2 x 1 b W 4 0 N C w 0 M 3 0 m c X V v d D s s J n F 1 b 3 Q 7 U 2 V j d G l v b j E v T 2 Z m c 2 h v c m U g d 2 V h b H R o L 1 R 5 c G U g b W 9 k a W Z p w 6 k u e 0 N v b H V t b j Q 1 L D Q 0 f S Z x d W 9 0 O y w m c X V v d D t T Z W N 0 a W 9 u M S 9 P Z m Z z a G 9 y Z S B 3 Z W F s d G g v V H l w Z S B t b 2 R p Z m n D q S 5 7 Q 2 9 s d W 1 u N D Y s N D V 9 J n F 1 b 3 Q 7 L C Z x d W 9 0 O 1 N l Y 3 R p b 2 4 x L 0 9 m Z n N o b 3 J l I H d l Y W x 0 a C 9 U e X B l I G 1 v Z G l m a c O p L n t D b 2 x 1 b W 4 0 N y w 0 N n 0 m c X V v d D s s J n F 1 b 3 Q 7 U 2 V j d G l v b j E v T 2 Z m c 2 h v c m U g d 2 V h b H R o L 1 R 5 c G U g b W 9 k a W Z p w 6 k u e 0 N v b H V t b j Q 4 L D Q 3 f S Z x d W 9 0 O y w m c X V v d D t T Z W N 0 a W 9 u M S 9 P Z m Z z a G 9 y Z S B 3 Z W F s d G g v V H l w Z S B t b 2 R p Z m n D q S 5 7 Q 2 9 s d W 1 u N D k s N D h 9 J n F 1 b 3 Q 7 L C Z x d W 9 0 O 1 N l Y 3 R p b 2 4 x L 0 9 m Z n N o b 3 J l I H d l Y W x 0 a C 9 U e X B l I G 1 v Z G l m a c O p L n t D b 2 x 1 b W 4 1 M C w 0 O X 0 m c X V v d D s s J n F 1 b 3 Q 7 U 2 V j d G l v b j E v T 2 Z m c 2 h v c m U g d 2 V h b H R o L 1 R 5 c G U g b W 9 k a W Z p w 6 k u e 0 N v b H V t b j U x L D U w f S Z x d W 9 0 O y w m c X V v d D t T Z W N 0 a W 9 u M S 9 P Z m Z z a G 9 y Z S B 3 Z W F s d G g v V H l w Z S B t b 2 R p Z m n D q S 5 7 Q 2 9 s d W 1 u N T I s N T F 9 J n F 1 b 3 Q 7 L C Z x d W 9 0 O 1 N l Y 3 R p b 2 4 x L 0 9 m Z n N o b 3 J l I H d l Y W x 0 a C 9 U e X B l I G 1 v Z G l m a c O p L n t D b 2 x 1 b W 4 1 M y w 1 M n 0 m c X V v d D s s J n F 1 b 3 Q 7 U 2 V j d G l v b j E v T 2 Z m c 2 h v c m U g d 2 V h b H R o L 1 R 5 c G U g b W 9 k a W Z p w 6 k u e 0 N v b H V t b j U 0 L D U z f S Z x d W 9 0 O y w m c X V v d D t T Z W N 0 a W 9 u M S 9 P Z m Z z a G 9 y Z S B 3 Z W F s d G g v V H l w Z S B t b 2 R p Z m n D q S 5 7 Q 2 9 s d W 1 u N T U s N T R 9 J n F 1 b 3 Q 7 L C Z x d W 9 0 O 1 N l Y 3 R p b 2 4 x L 0 9 m Z n N o b 3 J l I H d l Y W x 0 a C 9 U e X B l I G 1 v Z G l m a c O p L n t D b 2 x 1 b W 4 1 N i w 1 N X 0 m c X V v d D s s J n F 1 b 3 Q 7 U 2 V j d G l v b j E v T 2 Z m c 2 h v c m U g d 2 V h b H R o L 1 R 5 c G U g b W 9 k a W Z p w 6 k u e 0 N v b H V t b j U 3 L D U 2 f S Z x d W 9 0 O y w m c X V v d D t T Z W N 0 a W 9 u M S 9 P Z m Z z a G 9 y Z S B 3 Z W F s d G g v V H l w Z S B t b 2 R p Z m n D q S 5 7 Q 2 9 s d W 1 u N T g s N T d 9 J n F 1 b 3 Q 7 L C Z x d W 9 0 O 1 N l Y 3 R p b 2 4 x L 0 9 m Z n N o b 3 J l I H d l Y W x 0 a C 9 U e X B l I G 1 v Z G l m a c O p L n t D b 2 x 1 b W 4 1 O S w 1 O H 0 m c X V v d D s s J n F 1 b 3 Q 7 U 2 V j d G l v b j E v T 2 Z m c 2 h v c m U g d 2 V h b H R o L 1 R 5 c G U g b W 9 k a W Z p w 6 k u e 0 N v b H V t b j Y w L D U 5 f S Z x d W 9 0 O y w m c X V v d D t T Z W N 0 a W 9 u M S 9 P Z m Z z a G 9 y Z S B 3 Z W F s d G g v V H l w Z S B t b 2 R p Z m n D q S 5 7 Q 2 9 s d W 1 u N j E s N j B 9 J n F 1 b 3 Q 7 L C Z x d W 9 0 O 1 N l Y 3 R p b 2 4 x L 0 9 m Z n N o b 3 J l I H d l Y W x 0 a C 9 U e X B l I G 1 v Z G l m a c O p L n t D b 2 x 1 b W 4 2 M i w 2 M X 0 m c X V v d D s s J n F 1 b 3 Q 7 U 2 V j d G l v b j E v T 2 Z m c 2 h v c m U g d 2 V h b H R o L 1 R 5 c G U g b W 9 k a W Z p w 6 k u e 0 N v b H V t b j Y z L D Y y f S Z x d W 9 0 O y w m c X V v d D t T Z W N 0 a W 9 u M S 9 P Z m Z z a G 9 y Z S B 3 Z W F s d G g v V H l w Z S B t b 2 R p Z m n D q S 5 7 Q 2 9 s d W 1 u N j Q s N j N 9 J n F 1 b 3 Q 7 L C Z x d W 9 0 O 1 N l Y 3 R p b 2 4 x L 0 9 m Z n N o b 3 J l I H d l Y W x 0 a C 9 U e X B l I G 1 v Z G l m a c O p L n t D b 2 x 1 b W 4 2 N S w 2 N H 0 m c X V v d D s s J n F 1 b 3 Q 7 U 2 V j d G l v b j E v T 2 Z m c 2 h v c m U g d 2 V h b H R o L 1 R 5 c G U g b W 9 k a W Z p w 6 k u e 0 N v b H V t b j Y 2 L D Y 1 f S Z x d W 9 0 O y w m c X V v d D t T Z W N 0 a W 9 u M S 9 P Z m Z z a G 9 y Z S B 3 Z W F s d G g v V H l w Z S B t b 2 R p Z m n D q S 5 7 Q 2 9 s d W 1 u N j c s N j Z 9 J n F 1 b 3 Q 7 L C Z x d W 9 0 O 1 N l Y 3 R p b 2 4 x L 0 9 m Z n N o b 3 J l I H d l Y W x 0 a C 9 U e X B l I G 1 v Z G l m a c O p L n t D b 2 x 1 b W 4 2 O C w 2 N 3 0 m c X V v d D s s J n F 1 b 3 Q 7 U 2 V j d G l v b j E v T 2 Z m c 2 h v c m U g d 2 V h b H R o L 1 R 5 c G U g b W 9 k a W Z p w 6 k u e 0 N v b H V t b j Y 5 L D Y 4 f S Z x d W 9 0 O y w m c X V v d D t T Z W N 0 a W 9 u M S 9 P Z m Z z a G 9 y Z S B 3 Z W F s d G g v V H l w Z S B t b 2 R p Z m n D q S 5 7 Q 2 9 s d W 1 u N z A s N j l 9 J n F 1 b 3 Q 7 L C Z x d W 9 0 O 1 N l Y 3 R p b 2 4 x L 0 9 m Z n N o b 3 J l I H d l Y W x 0 a C 9 U e X B l I G 1 v Z G l m a c O p L n t D b 2 x 1 b W 4 3 M S w 3 M H 0 m c X V v d D s s J n F 1 b 3 Q 7 U 2 V j d G l v b j E v T 2 Z m c 2 h v c m U g d 2 V h b H R o L 1 R 5 c G U g b W 9 k a W Z p w 6 k u e 0 N v b H V t b j c y L D c x f S Z x d W 9 0 O y w m c X V v d D t T Z W N 0 a W 9 u M S 9 P Z m Z z a G 9 y Z S B 3 Z W F s d G g v V H l w Z S B t b 2 R p Z m n D q S 5 7 Q 2 9 s d W 1 u N z M s N z J 9 J n F 1 b 3 Q 7 L C Z x d W 9 0 O 1 N l Y 3 R p b 2 4 x L 0 9 m Z n N o b 3 J l I H d l Y W x 0 a C 9 U e X B l I G 1 v Z G l m a c O p L n t D b 2 x 1 b W 4 3 N C w 3 M 3 0 m c X V v d D s s J n F 1 b 3 Q 7 U 2 V j d G l v b j E v T 2 Z m c 2 h v c m U g d 2 V h b H R o L 1 R 5 c G U g b W 9 k a W Z p w 6 k u e 0 N v b H V t b j c 1 L D c 0 f S Z x d W 9 0 O y w m c X V v d D t T Z W N 0 a W 9 u M S 9 P Z m Z z a G 9 y Z S B 3 Z W F s d G g v V H l w Z S B t b 2 R p Z m n D q S 5 7 Q 2 9 s d W 1 u N z Y s N z V 9 J n F 1 b 3 Q 7 L C Z x d W 9 0 O 1 N l Y 3 R p b 2 4 x L 0 9 m Z n N o b 3 J l I H d l Y W x 0 a C 9 U e X B l I G 1 v Z G l m a c O p L n t D b 2 x 1 b W 4 3 N y w 3 N n 0 m c X V v d D s s J n F 1 b 3 Q 7 U 2 V j d G l v b j E v T 2 Z m c 2 h v c m U g d 2 V h b H R o L 1 R 5 c G U g b W 9 k a W Z p w 6 k u e 0 N v b H V t b j c 4 L D c 3 f S Z x d W 9 0 O y w m c X V v d D t T Z W N 0 a W 9 u M S 9 P Z m Z z a G 9 y Z S B 3 Z W F s d G g v V H l w Z S B t b 2 R p Z m n D q S 5 7 Q 2 9 s d W 1 u N z k s N z h 9 J n F 1 b 3 Q 7 L C Z x d W 9 0 O 1 N l Y 3 R p b 2 4 x L 0 9 m Z n N o b 3 J l I H d l Y W x 0 a C 9 U e X B l I G 1 v Z G l m a c O p L n t D b 2 x 1 b W 4 4 M C w 3 O X 0 m c X V v d D s s J n F 1 b 3 Q 7 U 2 V j d G l v b j E v T 2 Z m c 2 h v c m U g d 2 V h b H R o L 1 R 5 c G U g b W 9 k a W Z p w 6 k u e 0 N v b H V t b j g x L D g w f S Z x d W 9 0 O y w m c X V v d D t T Z W N 0 a W 9 u M S 9 P Z m Z z a G 9 y Z S B 3 Z W F s d G g v V H l w Z S B t b 2 R p Z m n D q S 5 7 Q 2 9 s d W 1 u O D I s O D F 9 J n F 1 b 3 Q 7 L C Z x d W 9 0 O 1 N l Y 3 R p b 2 4 x L 0 9 m Z n N o b 3 J l I H d l Y W x 0 a C 9 U e X B l I G 1 v Z G l m a c O p L n t D b 2 x 1 b W 4 4 M y w 4 M n 0 m c X V v d D s s J n F 1 b 3 Q 7 U 2 V j d G l v b j E v T 2 Z m c 2 h v c m U g d 2 V h b H R o L 1 R 5 c G U g b W 9 k a W Z p w 6 k u e 0 N v b H V t b j g 0 L D g z f S Z x d W 9 0 O y w m c X V v d D t T Z W N 0 a W 9 u M S 9 P Z m Z z a G 9 y Z S B 3 Z W F s d G g v V H l w Z S B t b 2 R p Z m n D q S 5 7 Q 2 9 s d W 1 u O D U s O D R 9 J n F 1 b 3 Q 7 L C Z x d W 9 0 O 1 N l Y 3 R p b 2 4 x L 0 9 m Z n N o b 3 J l I H d l Y W x 0 a C 9 U e X B l I G 1 v Z G l m a c O p L n t D b 2 x 1 b W 4 4 N i w 4 N X 0 m c X V v d D s s J n F 1 b 3 Q 7 U 2 V j d G l v b j E v T 2 Z m c 2 h v c m U g d 2 V h b H R o L 1 R 5 c G U g b W 9 k a W Z p w 6 k u e 0 N v b H V t b j g 3 L D g 2 f S Z x d W 9 0 O y w m c X V v d D t T Z W N 0 a W 9 u M S 9 P Z m Z z a G 9 y Z S B 3 Z W F s d G g v V H l w Z S B t b 2 R p Z m n D q S 5 7 Q 2 9 s d W 1 u O D g s O D d 9 J n F 1 b 3 Q 7 L C Z x d W 9 0 O 1 N l Y 3 R p b 2 4 x L 0 9 m Z n N o b 3 J l I H d l Y W x 0 a C 9 U e X B l I G 1 v Z G l m a c O p L n t D b 2 x 1 b W 4 4 O S w 4 O H 0 m c X V v d D s s J n F 1 b 3 Q 7 U 2 V j d G l v b j E v T 2 Z m c 2 h v c m U g d 2 V h b H R o L 1 R 5 c G U g b W 9 k a W Z p w 6 k u e 0 N v b H V t b j k w L D g 5 f S Z x d W 9 0 O y w m c X V v d D t T Z W N 0 a W 9 u M S 9 P Z m Z z a G 9 y Z S B 3 Z W F s d G g v V H l w Z S B t b 2 R p Z m n D q S 5 7 Q 2 9 s d W 1 u O T E s O T B 9 J n F 1 b 3 Q 7 L C Z x d W 9 0 O 1 N l Y 3 R p b 2 4 x L 0 9 m Z n N o b 3 J l I H d l Y W x 0 a C 9 U e X B l I G 1 v Z G l m a c O p L n t D b 2 x 1 b W 4 5 M i w 5 M X 0 m c X V v d D s s J n F 1 b 3 Q 7 U 2 V j d G l v b j E v T 2 Z m c 2 h v c m U g d 2 V h b H R o L 1 R 5 c G U g b W 9 k a W Z p w 6 k u e 0 N v b H V t b j k z L D k y f S Z x d W 9 0 O y w m c X V v d D t T Z W N 0 a W 9 u M S 9 P Z m Z z a G 9 y Z S B 3 Z W F s d G g v V H l w Z S B t b 2 R p Z m n D q S 5 7 Q 2 9 s d W 1 u O T Q s O T N 9 J n F 1 b 3 Q 7 L C Z x d W 9 0 O 1 N l Y 3 R p b 2 4 x L 0 9 m Z n N o b 3 J l I H d l Y W x 0 a C 9 U e X B l I G 1 v Z G l m a c O p L n t D b 2 x 1 b W 4 5 N S w 5 N H 0 m c X V v d D s s J n F 1 b 3 Q 7 U 2 V j d G l v b j E v T 2 Z m c 2 h v c m U g d 2 V h b H R o L 1 R 5 c G U g b W 9 k a W Z p w 6 k u e 0 N v b H V t b j k 2 L D k 1 f S Z x d W 9 0 O y w m c X V v d D t T Z W N 0 a W 9 u M S 9 P Z m Z z a G 9 y Z S B 3 Z W F s d G g v V H l w Z S B t b 2 R p Z m n D q S 5 7 Q 2 9 s d W 1 u O T c s O T Z 9 J n F 1 b 3 Q 7 L C Z x d W 9 0 O 1 N l Y 3 R p b 2 4 x L 0 9 m Z n N o b 3 J l I H d l Y W x 0 a C 9 U e X B l I G 1 v Z G l m a c O p L n t D b 2 x 1 b W 4 5 O C w 5 N 3 0 m c X V v d D s s J n F 1 b 3 Q 7 U 2 V j d G l v b j E v T 2 Z m c 2 h v c m U g d 2 V h b H R o L 1 R 5 c G U g b W 9 k a W Z p w 6 k u e 0 N v b H V t b j k 5 L D k 4 f S Z x d W 9 0 O y w m c X V v d D t T Z W N 0 a W 9 u M S 9 P Z m Z z a G 9 y Z S B 3 Z W F s d G g v V H l w Z S B t b 2 R p Z m n D q S 5 7 Q 2 9 s d W 1 u M T A w L D k 5 f S Z x d W 9 0 O y w m c X V v d D t T Z W N 0 a W 9 u M S 9 P Z m Z z a G 9 y Z S B 3 Z W F s d G g v V H l w Z S B t b 2 R p Z m n D q S 5 7 Q 2 9 s d W 1 u M T A x L D E w M H 0 m c X V v d D s s J n F 1 b 3 Q 7 U 2 V j d G l v b j E v T 2 Z m c 2 h v c m U g d 2 V h b H R o L 1 R 5 c G U g b W 9 k a W Z p w 6 k u e 0 N v b H V t b j E w M i w x M D F 9 J n F 1 b 3 Q 7 L C Z x d W 9 0 O 1 N l Y 3 R p b 2 4 x L 0 9 m Z n N o b 3 J l I H d l Y W x 0 a C 9 U e X B l I G 1 v Z G l m a c O p L n t D b 2 x 1 b W 4 x M D M s M T A y f S Z x d W 9 0 O y w m c X V v d D t T Z W N 0 a W 9 u M S 9 P Z m Z z a G 9 y Z S B 3 Z W F s d G g v V H l w Z S B t b 2 R p Z m n D q S 5 7 Q 2 9 s d W 1 u M T A 0 L D E w M 3 0 m c X V v d D s s J n F 1 b 3 Q 7 U 2 V j d G l v b j E v T 2 Z m c 2 h v c m U g d 2 V h b H R o L 1 R 5 c G U g b W 9 k a W Z p w 6 k u e 0 N v b H V t b j E w N S w x M D R 9 J n F 1 b 3 Q 7 L C Z x d W 9 0 O 1 N l Y 3 R p b 2 4 x L 0 9 m Z n N o b 3 J l I H d l Y W x 0 a C 9 U e X B l I G 1 v Z G l m a c O p L n t D b 2 x 1 b W 4 x M D Y s M T A 1 f S Z x d W 9 0 O y w m c X V v d D t T Z W N 0 a W 9 u M S 9 P Z m Z z a G 9 y Z S B 3 Z W F s d G g v V H l w Z S B t b 2 R p Z m n D q S 5 7 Q 2 9 s d W 1 u M T A 3 L D E w N n 0 m c X V v d D s s J n F 1 b 3 Q 7 U 2 V j d G l v b j E v T 2 Z m c 2 h v c m U g d 2 V h b H R o L 1 R 5 c G U g b W 9 k a W Z p w 6 k u e 0 N v b H V t b j E w O C w x M D d 9 J n F 1 b 3 Q 7 L C Z x d W 9 0 O 1 N l Y 3 R p b 2 4 x L 0 9 m Z n N o b 3 J l I H d l Y W x 0 a C 9 U e X B l I G 1 v Z G l m a c O p L n t D b 2 x 1 b W 4 x M D k s M T A 4 f S Z x d W 9 0 O y w m c X V v d D t T Z W N 0 a W 9 u M S 9 P Z m Z z a G 9 y Z S B 3 Z W F s d G g v V H l w Z S B t b 2 R p Z m n D q S 5 7 Q 2 9 s d W 1 u M T E w L D E w O X 0 m c X V v d D s s J n F 1 b 3 Q 7 U 2 V j d G l v b j E v T 2 Z m c 2 h v c m U g d 2 V h b H R o L 1 R 5 c G U g b W 9 k a W Z p w 6 k u e 0 N v b H V t b j E x M S w x M T B 9 J n F 1 b 3 Q 7 L C Z x d W 9 0 O 1 N l Y 3 R p b 2 4 x L 0 9 m Z n N o b 3 J l I H d l Y W x 0 a C 9 U e X B l I G 1 v Z G l m a c O p L n t D b 2 x 1 b W 4 x M T I s M T E x f S Z x d W 9 0 O y w m c X V v d D t T Z W N 0 a W 9 u M S 9 P Z m Z z a G 9 y Z S B 3 Z W F s d G g v V H l w Z S B t b 2 R p Z m n D q S 5 7 Q 2 9 s d W 1 u M T E z L D E x M n 0 m c X V v d D s s J n F 1 b 3 Q 7 U 2 V j d G l v b j E v T 2 Z m c 2 h v c m U g d 2 V h b H R o L 1 R 5 c G U g b W 9 k a W Z p w 6 k u e 0 N v b H V t b j E x N C w x M T N 9 J n F 1 b 3 Q 7 L C Z x d W 9 0 O 1 N l Y 3 R p b 2 4 x L 0 9 m Z n N o b 3 J l I H d l Y W x 0 a C 9 U e X B l I G 1 v Z G l m a c O p L n t D b 2 x 1 b W 4 x M T U s M T E 0 f S Z x d W 9 0 O y w m c X V v d D t T Z W N 0 a W 9 u M S 9 P Z m Z z a G 9 y Z S B 3 Z W F s d G g v V H l w Z S B t b 2 R p Z m n D q S 5 7 Q 2 9 s d W 1 u M T E 2 L D E x N X 0 m c X V v d D s s J n F 1 b 3 Q 7 U 2 V j d G l v b j E v T 2 Z m c 2 h v c m U g d 2 V h b H R o L 1 R 5 c G U g b W 9 k a W Z p w 6 k u e 0 N v b H V t b j E x N y w x M T Z 9 J n F 1 b 3 Q 7 L C Z x d W 9 0 O 1 N l Y 3 R p b 2 4 x L 0 9 m Z n N o b 3 J l I H d l Y W x 0 a C 9 U e X B l I G 1 v Z G l m a c O p L n t D b 2 x 1 b W 4 x M T g s M T E 3 f S Z x d W 9 0 O y w m c X V v d D t T Z W N 0 a W 9 u M S 9 P Z m Z z a G 9 y Z S B 3 Z W F s d G g v V H l w Z S B t b 2 R p Z m n D q S 5 7 Q 2 9 s d W 1 u M T E 5 L D E x O H 0 m c X V v d D s s J n F 1 b 3 Q 7 U 2 V j d G l v b j E v T 2 Z m c 2 h v c m U g d 2 V h b H R o L 1 R 5 c G U g b W 9 k a W Z p w 6 k u e 0 N v b H V t b j E y M C w x M T l 9 J n F 1 b 3 Q 7 L C Z x d W 9 0 O 1 N l Y 3 R p b 2 4 x L 0 9 m Z n N o b 3 J l I H d l Y W x 0 a C 9 U e X B l I G 1 v Z G l m a c O p L n t D b 2 x 1 b W 4 x M j E s M T I w f S Z x d W 9 0 O y w m c X V v d D t T Z W N 0 a W 9 u M S 9 P Z m Z z a G 9 y Z S B 3 Z W F s d G g v V H l w Z S B t b 2 R p Z m n D q S 5 7 Q 2 9 s d W 1 u M T I y L D E y M X 0 m c X V v d D s s J n F 1 b 3 Q 7 U 2 V j d G l v b j E v T 2 Z m c 2 h v c m U g d 2 V h b H R o L 1 R 5 c G U g b W 9 k a W Z p w 6 k u e 0 N v b H V t b j E y M y w x M j J 9 J n F 1 b 3 Q 7 L C Z x d W 9 0 O 1 N l Y 3 R p b 2 4 x L 0 9 m Z n N o b 3 J l I H d l Y W x 0 a C 9 U e X B l I G 1 v Z G l m a c O p L n t D b 2 x 1 b W 4 x M j Q s M T I z f S Z x d W 9 0 O y w m c X V v d D t T Z W N 0 a W 9 u M S 9 P Z m Z z a G 9 y Z S B 3 Z W F s d G g v V H l w Z S B t b 2 R p Z m n D q S 5 7 Q 2 9 s d W 1 u M T I 1 L D E y N H 0 m c X V v d D s s J n F 1 b 3 Q 7 U 2 V j d G l v b j E v T 2 Z m c 2 h v c m U g d 2 V h b H R o L 1 R 5 c G U g b W 9 k a W Z p w 6 k u e 0 N v b H V t b j E y N i w x M j V 9 J n F 1 b 3 Q 7 L C Z x d W 9 0 O 1 N l Y 3 R p b 2 4 x L 0 9 m Z n N o b 3 J l I H d l Y W x 0 a C 9 U e X B l I G 1 v Z G l m a c O p L n t D b 2 x 1 b W 4 x M j c s M T I 2 f S Z x d W 9 0 O y w m c X V v d D t T Z W N 0 a W 9 u M S 9 P Z m Z z a G 9 y Z S B 3 Z W F s d G g v V H l w Z S B t b 2 R p Z m n D q S 5 7 Q 2 9 s d W 1 u M T I 4 L D E y N 3 0 m c X V v d D s s J n F 1 b 3 Q 7 U 2 V j d G l v b j E v T 2 Z m c 2 h v c m U g d 2 V h b H R o L 1 R 5 c G U g b W 9 k a W Z p w 6 k u e 0 N v b H V t b j E y O S w x M j h 9 J n F 1 b 3 Q 7 L C Z x d W 9 0 O 1 N l Y 3 R p b 2 4 x L 0 9 m Z n N o b 3 J l I H d l Y W x 0 a C 9 U e X B l I G 1 v Z G l m a c O p L n t D b 2 x 1 b W 4 x M z A s M T I 5 f S Z x d W 9 0 O y w m c X V v d D t T Z W N 0 a W 9 u M S 9 P Z m Z z a G 9 y Z S B 3 Z W F s d G g v V H l w Z S B t b 2 R p Z m n D q S 5 7 Q 2 9 s d W 1 u M T M x L D E z M H 0 m c X V v d D s s J n F 1 b 3 Q 7 U 2 V j d G l v b j E v T 2 Z m c 2 h v c m U g d 2 V h b H R o L 1 R 5 c G U g b W 9 k a W Z p w 6 k u e 0 N v b H V t b j E z M i w x M z F 9 J n F 1 b 3 Q 7 L C Z x d W 9 0 O 1 N l Y 3 R p b 2 4 x L 0 9 m Z n N o b 3 J l I H d l Y W x 0 a C 9 U e X B l I G 1 v Z G l m a c O p L n t D b 2 x 1 b W 4 x M z M s M T M y f S Z x d W 9 0 O y w m c X V v d D t T Z W N 0 a W 9 u M S 9 P Z m Z z a G 9 y Z S B 3 Z W F s d G g v V H l w Z S B t b 2 R p Z m n D q S 5 7 Q 2 9 s d W 1 u M T M 0 L D E z M 3 0 m c X V v d D s s J n F 1 b 3 Q 7 U 2 V j d G l v b j E v T 2 Z m c 2 h v c m U g d 2 V h b H R o L 1 R 5 c G U g b W 9 k a W Z p w 6 k u e 0 N v b H V t b j E z N S w x M z R 9 J n F 1 b 3 Q 7 L C Z x d W 9 0 O 1 N l Y 3 R p b 2 4 x L 0 9 m Z n N o b 3 J l I H d l Y W x 0 a C 9 U e X B l I G 1 v Z G l m a c O p L n t D b 2 x 1 b W 4 x M z Y s M T M 1 f S Z x d W 9 0 O y w m c X V v d D t T Z W N 0 a W 9 u M S 9 P Z m Z z a G 9 y Z S B 3 Z W F s d G g v V H l w Z S B t b 2 R p Z m n D q S 5 7 Q 2 9 s d W 1 u M T M 3 L D E z N n 0 m c X V v d D s s J n F 1 b 3 Q 7 U 2 V j d G l v b j E v T 2 Z m c 2 h v c m U g d 2 V h b H R o L 1 R 5 c G U g b W 9 k a W Z p w 6 k u e 0 N v b H V t b j E z O C w x M z d 9 J n F 1 b 3 Q 7 L C Z x d W 9 0 O 1 N l Y 3 R p b 2 4 x L 0 9 m Z n N o b 3 J l I H d l Y W x 0 a C 9 U e X B l I G 1 v Z G l m a c O p L n t D b 2 x 1 b W 4 x M z k s M T M 4 f S Z x d W 9 0 O y w m c X V v d D t T Z W N 0 a W 9 u M S 9 P Z m Z z a G 9 y Z S B 3 Z W F s d G g v V H l w Z S B t b 2 R p Z m n D q S 5 7 Q 2 9 s d W 1 u M T Q w L D E z O X 0 m c X V v d D s s J n F 1 b 3 Q 7 U 2 V j d G l v b j E v T 2 Z m c 2 h v c m U g d 2 V h b H R o L 1 R 5 c G U g b W 9 k a W Z p w 6 k u e 0 N v b H V t b j E 0 M S w x N D B 9 J n F 1 b 3 Q 7 L C Z x d W 9 0 O 1 N l Y 3 R p b 2 4 x L 0 9 m Z n N o b 3 J l I H d l Y W x 0 a C 9 U e X B l I G 1 v Z G l m a c O p L n t D b 2 x 1 b W 4 x N D I s M T Q x f S Z x d W 9 0 O y w m c X V v d D t T Z W N 0 a W 9 u M S 9 P Z m Z z a G 9 y Z S B 3 Z W F s d G g v V H l w Z S B t b 2 R p Z m n D q S 5 7 Q 2 9 s d W 1 u M T Q z L D E 0 M n 0 m c X V v d D s s J n F 1 b 3 Q 7 U 2 V j d G l v b j E v T 2 Z m c 2 h v c m U g d 2 V h b H R o L 1 R 5 c G U g b W 9 k a W Z p w 6 k u e 0 N v b H V t b j E 0 N C w x N D N 9 J n F 1 b 3 Q 7 L C Z x d W 9 0 O 1 N l Y 3 R p b 2 4 x L 0 9 m Z n N o b 3 J l I H d l Y W x 0 a C 9 U e X B l I G 1 v Z G l m a c O p L n t D b 2 x 1 b W 4 x N D U s M T Q 0 f S Z x d W 9 0 O y w m c X V v d D t T Z W N 0 a W 9 u M S 9 P Z m Z z a G 9 y Z S B 3 Z W F s d G g v V H l w Z S B t b 2 R p Z m n D q S 5 7 Q 2 9 s d W 1 u M T Q 2 L D E 0 N X 0 m c X V v d D s s J n F 1 b 3 Q 7 U 2 V j d G l v b j E v T 2 Z m c 2 h v c m U g d 2 V h b H R o L 1 R 5 c G U g b W 9 k a W Z p w 6 k u e 0 N v b H V t b j E 0 N y w x N D Z 9 J n F 1 b 3 Q 7 L C Z x d W 9 0 O 1 N l Y 3 R p b 2 4 x L 0 9 m Z n N o b 3 J l I H d l Y W x 0 a C 9 U e X B l I G 1 v Z G l m a c O p L n t D b 2 x 1 b W 4 x N D g s M T Q 3 f S Z x d W 9 0 O y w m c X V v d D t T Z W N 0 a W 9 u M S 9 P Z m Z z a G 9 y Z S B 3 Z W F s d G g v V H l w Z S B t b 2 R p Z m n D q S 5 7 Q 2 9 s d W 1 u M T Q 5 L D E 0 O H 0 m c X V v d D s s J n F 1 b 3 Q 7 U 2 V j d G l v b j E v T 2 Z m c 2 h v c m U g d 2 V h b H R o L 1 R 5 c G U g b W 9 k a W Z p w 6 k u e 0 N v b H V t b j E 1 M C w x N D l 9 J n F 1 b 3 Q 7 L C Z x d W 9 0 O 1 N l Y 3 R p b 2 4 x L 0 9 m Z n N o b 3 J l I H d l Y W x 0 a C 9 U e X B l I G 1 v Z G l m a c O p L n t D b 2 x 1 b W 4 x N T E s M T U w f S Z x d W 9 0 O y w m c X V v d D t T Z W N 0 a W 9 u M S 9 P Z m Z z a G 9 y Z S B 3 Z W F s d G g v V H l w Z S B t b 2 R p Z m n D q S 5 7 Q 2 9 s d W 1 u M T U y L D E 1 M X 0 m c X V v d D s s J n F 1 b 3 Q 7 U 2 V j d G l v b j E v T 2 Z m c 2 h v c m U g d 2 V h b H R o L 1 R 5 c G U g b W 9 k a W Z p w 6 k u e 0 N v b H V t b j E 1 M y w x N T J 9 J n F 1 b 3 Q 7 L C Z x d W 9 0 O 1 N l Y 3 R p b 2 4 x L 0 9 m Z n N o b 3 J l I H d l Y W x 0 a C 9 U e X B l I G 1 v Z G l m a c O p L n t D b 2 x 1 b W 4 x N T Q s M T U z f S Z x d W 9 0 O y w m c X V v d D t T Z W N 0 a W 9 u M S 9 P Z m Z z a G 9 y Z S B 3 Z W F s d G g v V H l w Z S B t b 2 R p Z m n D q S 5 7 Q 2 9 s d W 1 u M T U 1 L D E 1 N H 0 m c X V v d D s s J n F 1 b 3 Q 7 U 2 V j d G l v b j E v T 2 Z m c 2 h v c m U g d 2 V h b H R o L 1 R 5 c G U g b W 9 k a W Z p w 6 k u e 0 N v b H V t b j E 1 N i w x N T V 9 J n F 1 b 3 Q 7 L C Z x d W 9 0 O 1 N l Y 3 R p b 2 4 x L 0 9 m Z n N o b 3 J l I H d l Y W x 0 a C 9 U e X B l I G 1 v Z G l m a c O p L n t D b 2 x 1 b W 4 x N T c s M T U 2 f S Z x d W 9 0 O y w m c X V v d D t T Z W N 0 a W 9 u M S 9 P Z m Z z a G 9 y Z S B 3 Z W F s d G g v V H l w Z S B t b 2 R p Z m n D q S 5 7 Q 2 9 s d W 1 u M T U 4 L D E 1 N 3 0 m c X V v d D s s J n F 1 b 3 Q 7 U 2 V j d G l v b j E v T 2 Z m c 2 h v c m U g d 2 V h b H R o L 1 R 5 c G U g b W 9 k a W Z p w 6 k u e 0 N v b H V t b j E 1 O S w x N T h 9 J n F 1 b 3 Q 7 L C Z x d W 9 0 O 1 N l Y 3 R p b 2 4 x L 0 9 m Z n N o b 3 J l I H d l Y W x 0 a C 9 U e X B l I G 1 v Z G l m a c O p L n t D b 2 x 1 b W 4 x N j A s M T U 5 f S Z x d W 9 0 O y w m c X V v d D t T Z W N 0 a W 9 u M S 9 P Z m Z z a G 9 y Z S B 3 Z W F s d G g v V H l w Z S B t b 2 R p Z m n D q S 5 7 Q 2 9 s d W 1 u M T Y x L D E 2 M H 0 m c X V v d D s s J n F 1 b 3 Q 7 U 2 V j d G l v b j E v T 2 Z m c 2 h v c m U g d 2 V h b H R o L 1 R 5 c G U g b W 9 k a W Z p w 6 k u e 0 N v b H V t b j E 2 M i w x N j F 9 J n F 1 b 3 Q 7 L C Z x d W 9 0 O 1 N l Y 3 R p b 2 4 x L 0 9 m Z n N o b 3 J l I H d l Y W x 0 a C 9 U e X B l I G 1 v Z G l m a c O p L n t D b 2 x 1 b W 4 x N j M s M T Y y f S Z x d W 9 0 O y w m c X V v d D t T Z W N 0 a W 9 u M S 9 P Z m Z z a G 9 y Z S B 3 Z W F s d G g v V H l w Z S B t b 2 R p Z m n D q S 5 7 Q 2 9 s d W 1 u M T Y 0 L D E 2 M 3 0 m c X V v d D s s J n F 1 b 3 Q 7 U 2 V j d G l v b j E v T 2 Z m c 2 h v c m U g d 2 V h b H R o L 1 R 5 c G U g b W 9 k a W Z p w 6 k u e 0 N v b H V t b j E 2 N S w x N j R 9 J n F 1 b 3 Q 7 L C Z x d W 9 0 O 1 N l Y 3 R p b 2 4 x L 0 9 m Z n N o b 3 J l I H d l Y W x 0 a C 9 U e X B l I G 1 v Z G l m a c O p L n t D b 2 x 1 b W 4 x N j Y s M T Y 1 f S Z x d W 9 0 O y w m c X V v d D t T Z W N 0 a W 9 u M S 9 P Z m Z z a G 9 y Z S B 3 Z W F s d G g v V H l w Z S B t b 2 R p Z m n D q S 5 7 Q 2 9 s d W 1 u M T Y 3 L D E 2 N n 0 m c X V v d D s s J n F 1 b 3 Q 7 U 2 V j d G l v b j E v T 2 Z m c 2 h v c m U g d 2 V h b H R o L 1 R 5 c G U g b W 9 k a W Z p w 6 k u e 0 N v b H V t b j E 2 O C w x N j d 9 J n F 1 b 3 Q 7 L C Z x d W 9 0 O 1 N l Y 3 R p b 2 4 x L 0 9 m Z n N o b 3 J l I H d l Y W x 0 a C 9 U e X B l I G 1 v Z G l m a c O p L n t D b 2 x 1 b W 4 x N j k s M T Y 4 f S Z x d W 9 0 O y w m c X V v d D t T Z W N 0 a W 9 u M S 9 P Z m Z z a G 9 y Z S B 3 Z W F s d G g v V H l w Z S B t b 2 R p Z m n D q S 5 7 Q 2 9 s d W 1 u M T c w L D E 2 O X 0 m c X V v d D s s J n F 1 b 3 Q 7 U 2 V j d G l v b j E v T 2 Z m c 2 h v c m U g d 2 V h b H R o L 1 R 5 c G U g b W 9 k a W Z p w 6 k u e 0 N v b H V t b j E 3 M S w x N z B 9 J n F 1 b 3 Q 7 L C Z x d W 9 0 O 1 N l Y 3 R p b 2 4 x L 0 9 m Z n N o b 3 J l I H d l Y W x 0 a C 9 U e X B l I G 1 v Z G l m a c O p L n t D b 2 x 1 b W 4 x N z I s M T c x f S Z x d W 9 0 O y w m c X V v d D t T Z W N 0 a W 9 u M S 9 P Z m Z z a G 9 y Z S B 3 Z W F s d G g v V H l w Z S B t b 2 R p Z m n D q S 5 7 Q 2 9 s d W 1 u M T c z L D E 3 M n 0 m c X V v d D s s J n F 1 b 3 Q 7 U 2 V j d G l v b j E v T 2 Z m c 2 h v c m U g d 2 V h b H R o L 1 R 5 c G U g b W 9 k a W Z p w 6 k u e 0 N v b H V t b j E 3 N C w x N z N 9 J n F 1 b 3 Q 7 L C Z x d W 9 0 O 1 N l Y 3 R p b 2 4 x L 0 9 m Z n N o b 3 J l I H d l Y W x 0 a C 9 U e X B l I G 1 v Z G l m a c O p L n t D b 2 x 1 b W 4 x N z U s M T c 0 f S Z x d W 9 0 O y w m c X V v d D t T Z W N 0 a W 9 u M S 9 P Z m Z z a G 9 y Z S B 3 Z W F s d G g v V H l w Z S B t b 2 R p Z m n D q S 5 7 Q 2 9 s d W 1 u M T c 2 L D E 3 N X 0 m c X V v d D s s J n F 1 b 3 Q 7 U 2 V j d G l v b j E v T 2 Z m c 2 h v c m U g d 2 V h b H R o L 1 R 5 c G U g b W 9 k a W Z p w 6 k u e 0 N v b H V t b j E 3 N y w x N z Z 9 J n F 1 b 3 Q 7 L C Z x d W 9 0 O 1 N l Y 3 R p b 2 4 x L 0 9 m Z n N o b 3 J l I H d l Y W x 0 a C 9 U e X B l I G 1 v Z G l m a c O p L n t D b 2 x 1 b W 4 x N z g s M T c 3 f S Z x d W 9 0 O y w m c X V v d D t T Z W N 0 a W 9 u M S 9 P Z m Z z a G 9 y Z S B 3 Z W F s d G g v V H l w Z S B t b 2 R p Z m n D q S 5 7 Q 2 9 s d W 1 u M T c 5 L D E 3 O H 0 m c X V v d D s s J n F 1 b 3 Q 7 U 2 V j d G l v b j E v T 2 Z m c 2 h v c m U g d 2 V h b H R o L 1 R 5 c G U g b W 9 k a W Z p w 6 k u e 0 N v b H V t b j E 4 M C w x N z l 9 J n F 1 b 3 Q 7 L C Z x d W 9 0 O 1 N l Y 3 R p b 2 4 x L 0 9 m Z n N o b 3 J l I H d l Y W x 0 a C 9 U e X B l I G 1 v Z G l m a c O p L n t D b 2 x 1 b W 4 x O D E s M T g w f S Z x d W 9 0 O y w m c X V v d D t T Z W N 0 a W 9 u M S 9 P Z m Z z a G 9 y Z S B 3 Z W F s d G g v V H l w Z S B t b 2 R p Z m n D q S 5 7 Q 2 9 s d W 1 u M T g y L D E 4 M X 0 m c X V v d D s s J n F 1 b 3 Q 7 U 2 V j d G l v b j E v T 2 Z m c 2 h v c m U g d 2 V h b H R o L 1 R 5 c G U g b W 9 k a W Z p w 6 k u e 0 N v b H V t b j E 4 M y w x O D J 9 J n F 1 b 3 Q 7 L C Z x d W 9 0 O 1 N l Y 3 R p b 2 4 x L 0 9 m Z n N o b 3 J l I H d l Y W x 0 a C 9 U e X B l I G 1 v Z G l m a c O p L n t D b 2 x 1 b W 4 x O D Q s M T g z f S Z x d W 9 0 O y w m c X V v d D t T Z W N 0 a W 9 u M S 9 P Z m Z z a G 9 y Z S B 3 Z W F s d G g v V H l w Z S B t b 2 R p Z m n D q S 5 7 Q 2 9 s d W 1 u M T g 1 L D E 4 N H 0 m c X V v d D s s J n F 1 b 3 Q 7 U 2 V j d G l v b j E v T 2 Z m c 2 h v c m U g d 2 V h b H R o L 1 R 5 c G U g b W 9 k a W Z p w 6 k u e 0 N v b H V t b j E 4 N i w x O D V 9 J n F 1 b 3 Q 7 L C Z x d W 9 0 O 1 N l Y 3 R p b 2 4 x L 0 9 m Z n N o b 3 J l I H d l Y W x 0 a C 9 U e X B l I G 1 v Z G l m a c O p L n t D b 2 x 1 b W 4 x O D c s M T g 2 f S Z x d W 9 0 O y w m c X V v d D t T Z W N 0 a W 9 u M S 9 P Z m Z z a G 9 y Z S B 3 Z W F s d G g v V H l w Z S B t b 2 R p Z m n D q S 5 7 Q 2 9 s d W 1 u M T g 4 L D E 4 N 3 0 m c X V v d D s s J n F 1 b 3 Q 7 U 2 V j d G l v b j E v T 2 Z m c 2 h v c m U g d 2 V h b H R o L 1 R 5 c G U g b W 9 k a W Z p w 6 k u e 0 N v b H V t b j E 4 O S w x O D h 9 J n F 1 b 3 Q 7 L C Z x d W 9 0 O 1 N l Y 3 R p b 2 4 x L 0 9 m Z n N o b 3 J l I H d l Y W x 0 a C 9 U e X B l I G 1 v Z G l m a c O p L n t D b 2 x 1 b W 4 x O T A s M T g 5 f S Z x d W 9 0 O y w m c X V v d D t T Z W N 0 a W 9 u M S 9 P Z m Z z a G 9 y Z S B 3 Z W F s d G g v V H l w Z S B t b 2 R p Z m n D q S 5 7 Q 2 9 s d W 1 u M T k x L D E 5 M H 0 m c X V v d D s s J n F 1 b 3 Q 7 U 2 V j d G l v b j E v T 2 Z m c 2 h v c m U g d 2 V h b H R o L 1 R 5 c G U g b W 9 k a W Z p w 6 k u e 0 N v b H V t b j E 5 M i w x O T F 9 J n F 1 b 3 Q 7 L C Z x d W 9 0 O 1 N l Y 3 R p b 2 4 x L 0 9 m Z n N o b 3 J l I H d l Y W x 0 a C 9 U e X B l I G 1 v Z G l m a c O p L n t D b 2 x 1 b W 4 x O T M s M T k y f S Z x d W 9 0 O y w m c X V v d D t T Z W N 0 a W 9 u M S 9 P Z m Z z a G 9 y Z S B 3 Z W F s d G g v V H l w Z S B t b 2 R p Z m n D q S 5 7 Q 2 9 s d W 1 u M T k 0 L D E 5 M 3 0 m c X V v d D s s J n F 1 b 3 Q 7 U 2 V j d G l v b j E v T 2 Z m c 2 h v c m U g d 2 V h b H R o L 1 R 5 c G U g b W 9 k a W Z p w 6 k u e 0 N v b H V t b j E 5 N S w x O T R 9 J n F 1 b 3 Q 7 L C Z x d W 9 0 O 1 N l Y 3 R p b 2 4 x L 0 9 m Z n N o b 3 J l I H d l Y W x 0 a C 9 U e X B l I G 1 v Z G l m a c O p L n t D b 2 x 1 b W 4 x O T Y s M T k 1 f S Z x d W 9 0 O y w m c X V v d D t T Z W N 0 a W 9 u M S 9 P Z m Z z a G 9 y Z S B 3 Z W F s d G g v V H l w Z S B t b 2 R p Z m n D q S 5 7 Q 2 9 s d W 1 u M T k 3 L D E 5 N n 0 m c X V v d D s s J n F 1 b 3 Q 7 U 2 V j d G l v b j E v T 2 Z m c 2 h v c m U g d 2 V h b H R o L 1 R 5 c G U g b W 9 k a W Z p w 6 k u e 0 N v b H V t b j E 5 O C w x O T d 9 J n F 1 b 3 Q 7 L C Z x d W 9 0 O 1 N l Y 3 R p b 2 4 x L 0 9 m Z n N o b 3 J l I H d l Y W x 0 a C 9 U e X B l I G 1 v Z G l m a c O p L n t D b 2 x 1 b W 4 x O T k s M T k 4 f S Z x d W 9 0 O y w m c X V v d D t T Z W N 0 a W 9 u M S 9 P Z m Z z a G 9 y Z S B 3 Z W F s d G g v V H l w Z S B t b 2 R p Z m n D q S 5 7 Q 2 9 s d W 1 u M j A w L D E 5 O X 0 m c X V v d D s s J n F 1 b 3 Q 7 U 2 V j d G l v b j E v T 2 Z m c 2 h v c m U g d 2 V h b H R o L 1 R 5 c G U g b W 9 k a W Z p w 6 k u e 0 N v b H V t b j I w M S w y M D B 9 J n F 1 b 3 Q 7 L C Z x d W 9 0 O 1 N l Y 3 R p b 2 4 x L 0 9 m Z n N o b 3 J l I H d l Y W x 0 a C 9 U e X B l I G 1 v Z G l m a c O p L n t D b 2 x 1 b W 4 y M D I s M j A x f S Z x d W 9 0 O y w m c X V v d D t T Z W N 0 a W 9 u M S 9 P Z m Z z a G 9 y Z S B 3 Z W F s d G g v V H l w Z S B t b 2 R p Z m n D q S 5 7 Q 2 9 s d W 1 u M j A z L D I w M n 0 m c X V v d D s s J n F 1 b 3 Q 7 U 2 V j d G l v b j E v T 2 Z m c 2 h v c m U g d 2 V h b H R o L 1 R 5 c G U g b W 9 k a W Z p w 6 k u e 0 N v b H V t b j I w N C w y M D N 9 J n F 1 b 3 Q 7 L C Z x d W 9 0 O 1 N l Y 3 R p b 2 4 x L 0 9 m Z n N o b 3 J l I H d l Y W x 0 a C 9 U e X B l I G 1 v Z G l m a c O p L n t D b 2 x 1 b W 4 y M D U s M j A 0 f S Z x d W 9 0 O y w m c X V v d D t T Z W N 0 a W 9 u M S 9 P Z m Z z a G 9 y Z S B 3 Z W F s d G g v V H l w Z S B t b 2 R p Z m n D q S 5 7 Q 2 9 s d W 1 u M j A 2 L D I w N X 0 m c X V v d D s s J n F 1 b 3 Q 7 U 2 V j d G l v b j E v T 2 Z m c 2 h v c m U g d 2 V h b H R o L 1 R 5 c G U g b W 9 k a W Z p w 6 k u e 0 N v b H V t b j I w N y w y M D Z 9 J n F 1 b 3 Q 7 L C Z x d W 9 0 O 1 N l Y 3 R p b 2 4 x L 0 9 m Z n N o b 3 J l I H d l Y W x 0 a C 9 U e X B l I G 1 v Z G l m a c O p L n t D b 2 x 1 b W 4 y M D g s M j A 3 f S Z x d W 9 0 O y w m c X V v d D t T Z W N 0 a W 9 u M S 9 P Z m Z z a G 9 y Z S B 3 Z W F s d G g v V H l w Z S B t b 2 R p Z m n D q S 5 7 Q 2 9 s d W 1 u M j A 5 L D I w O H 0 m c X V v d D s s J n F 1 b 3 Q 7 U 2 V j d G l v b j E v T 2 Z m c 2 h v c m U g d 2 V h b H R o L 1 R 5 c G U g b W 9 k a W Z p w 6 k u e 0 N v b H V t b j I x M C w y M D l 9 J n F 1 b 3 Q 7 L C Z x d W 9 0 O 1 N l Y 3 R p b 2 4 x L 0 9 m Z n N o b 3 J l I H d l Y W x 0 a C 9 U e X B l I G 1 v Z G l m a c O p L n t D b 2 x 1 b W 4 y M T E s M j E w f S Z x d W 9 0 O y w m c X V v d D t T Z W N 0 a W 9 u M S 9 P Z m Z z a G 9 y Z S B 3 Z W F s d G g v V H l w Z S B t b 2 R p Z m n D q S 5 7 Q 2 9 s d W 1 u M j E y L D I x M X 0 m c X V v d D s s J n F 1 b 3 Q 7 U 2 V j d G l v b j E v T 2 Z m c 2 h v c m U g d 2 V h b H R o L 1 R 5 c G U g b W 9 k a W Z p w 6 k u e 0 N v b H V t b j I x M y w y M T J 9 J n F 1 b 3 Q 7 L C Z x d W 9 0 O 1 N l Y 3 R p b 2 4 x L 0 9 m Z n N o b 3 J l I H d l Y W x 0 a C 9 U e X B l I G 1 v Z G l m a c O p L n t D b 2 x 1 b W 4 y M T Q s M j E z f S Z x d W 9 0 O y w m c X V v d D t T Z W N 0 a W 9 u M S 9 P Z m Z z a G 9 y Z S B 3 Z W F s d G g v V H l w Z S B t b 2 R p Z m n D q S 5 7 Q 2 9 s d W 1 u M j E 1 L D I x N H 0 m c X V v d D s s J n F 1 b 3 Q 7 U 2 V j d G l v b j E v T 2 Z m c 2 h v c m U g d 2 V h b H R o L 1 R 5 c G U g b W 9 k a W Z p w 6 k u e 0 N v b H V t b j I x N i w y M T V 9 J n F 1 b 3 Q 7 L C Z x d W 9 0 O 1 N l Y 3 R p b 2 4 x L 0 9 m Z n N o b 3 J l I H d l Y W x 0 a C 9 U e X B l I G 1 v Z G l m a c O p L n t D b 2 x 1 b W 4 y M T c s M j E 2 f S Z x d W 9 0 O y w m c X V v d D t T Z W N 0 a W 9 u M S 9 P Z m Z z a G 9 y Z S B 3 Z W F s d G g v V H l w Z S B t b 2 R p Z m n D q S 5 7 Q 2 9 s d W 1 u M j E 4 L D I x N 3 0 m c X V v d D s s J n F 1 b 3 Q 7 U 2 V j d G l v b j E v T 2 Z m c 2 h v c m U g d 2 V h b H R o L 1 R 5 c G U g b W 9 k a W Z p w 6 k u e 0 N v b H V t b j I x O S w y M T h 9 J n F 1 b 3 Q 7 L C Z x d W 9 0 O 1 N l Y 3 R p b 2 4 x L 0 9 m Z n N o b 3 J l I H d l Y W x 0 a C 9 U e X B l I G 1 v Z G l m a c O p L n t D b 2 x 1 b W 4 y M j A s M j E 5 f S Z x d W 9 0 O y w m c X V v d D t T Z W N 0 a W 9 u M S 9 P Z m Z z a G 9 y Z S B 3 Z W F s d G g v V H l w Z S B t b 2 R p Z m n D q S 5 7 Q 2 9 s d W 1 u M j I x L D I y M H 0 m c X V v d D s s J n F 1 b 3 Q 7 U 2 V j d G l v b j E v T 2 Z m c 2 h v c m U g d 2 V h b H R o L 1 R 5 c G U g b W 9 k a W Z p w 6 k u e 0 N v b H V t b j I y M i w y M j F 9 J n F 1 b 3 Q 7 L C Z x d W 9 0 O 1 N l Y 3 R p b 2 4 x L 0 9 m Z n N o b 3 J l I H d l Y W x 0 a C 9 U e X B l I G 1 v Z G l m a c O p L n t D b 2 x 1 b W 4 y M j M s M j I y f S Z x d W 9 0 O y w m c X V v d D t T Z W N 0 a W 9 u M S 9 P Z m Z z a G 9 y Z S B 3 Z W F s d G g v V H l w Z S B t b 2 R p Z m n D q S 5 7 Q 2 9 s d W 1 u M j I 0 L D I y M 3 0 m c X V v d D s s J n F 1 b 3 Q 7 U 2 V j d G l v b j E v T 2 Z m c 2 h v c m U g d 2 V h b H R o L 1 R 5 c G U g b W 9 k a W Z p w 6 k u e 0 N v b H V t b j I y N S w y M j R 9 J n F 1 b 3 Q 7 L C Z x d W 9 0 O 1 N l Y 3 R p b 2 4 x L 0 9 m Z n N o b 3 J l I H d l Y W x 0 a C 9 U e X B l I G 1 v Z G l m a c O p L n t D b 2 x 1 b W 4 y M j Y s M j I 1 f S Z x d W 9 0 O y w m c X V v d D t T Z W N 0 a W 9 u M S 9 P Z m Z z a G 9 y Z S B 3 Z W F s d G g v V H l w Z S B t b 2 R p Z m n D q S 5 7 Q 2 9 s d W 1 u M j I 3 L D I y N n 0 m c X V v d D s s J n F 1 b 3 Q 7 U 2 V j d G l v b j E v T 2 Z m c 2 h v c m U g d 2 V h b H R o L 1 R 5 c G U g b W 9 k a W Z p w 6 k u e 0 N v b H V t b j I y O C w y M j d 9 J n F 1 b 3 Q 7 L C Z x d W 9 0 O 1 N l Y 3 R p b 2 4 x L 0 9 m Z n N o b 3 J l I H d l Y W x 0 a C 9 U e X B l I G 1 v Z G l m a c O p L n t D b 2 x 1 b W 4 y M j k s M j I 4 f S Z x d W 9 0 O y w m c X V v d D t T Z W N 0 a W 9 u M S 9 P Z m Z z a G 9 y Z S B 3 Z W F s d G g v V H l w Z S B t b 2 R p Z m n D q S 5 7 Q 2 9 s d W 1 u M j M w L D I y O X 0 m c X V v d D s s J n F 1 b 3 Q 7 U 2 V j d G l v b j E v T 2 Z m c 2 h v c m U g d 2 V h b H R o L 1 R 5 c G U g b W 9 k a W Z p w 6 k u e 0 N v b H V t b j I z M S w y M z B 9 J n F 1 b 3 Q 7 L C Z x d W 9 0 O 1 N l Y 3 R p b 2 4 x L 0 9 m Z n N o b 3 J l I H d l Y W x 0 a C 9 U e X B l I G 1 v Z G l m a c O p L n t D b 2 x 1 b W 4 y M z I s M j M x f S Z x d W 9 0 O y w m c X V v d D t T Z W N 0 a W 9 u M S 9 P Z m Z z a G 9 y Z S B 3 Z W F s d G g v V H l w Z S B t b 2 R p Z m n D q S 5 7 Q 2 9 s d W 1 u M j M z L D I z M n 0 m c X V v d D s s J n F 1 b 3 Q 7 U 2 V j d G l v b j E v T 2 Z m c 2 h v c m U g d 2 V h b H R o L 1 R 5 c G U g b W 9 k a W Z p w 6 k u e 0 N v b H V t b j I z N C w y M z N 9 J n F 1 b 3 Q 7 L C Z x d W 9 0 O 1 N l Y 3 R p b 2 4 x L 0 9 m Z n N o b 3 J l I H d l Y W x 0 a C 9 U e X B l I G 1 v Z G l m a c O p L n t D b 2 x 1 b W 4 y M z U s M j M 0 f S Z x d W 9 0 O y w m c X V v d D t T Z W N 0 a W 9 u M S 9 P Z m Z z a G 9 y Z S B 3 Z W F s d G g v V H l w Z S B t b 2 R p Z m n D q S 5 7 Q 2 9 s d W 1 u M j M 2 L D I z N X 0 m c X V v d D s s J n F 1 b 3 Q 7 U 2 V j d G l v b j E v T 2 Z m c 2 h v c m U g d 2 V h b H R o L 1 R 5 c G U g b W 9 k a W Z p w 6 k u e 0 N v b H V t b j I z N y w y M z Z 9 J n F 1 b 3 Q 7 L C Z x d W 9 0 O 1 N l Y 3 R p b 2 4 x L 0 9 m Z n N o b 3 J l I H d l Y W x 0 a C 9 U e X B l I G 1 v Z G l m a c O p L n t D b 2 x 1 b W 4 y M z g s M j M 3 f S Z x d W 9 0 O y w m c X V v d D t T Z W N 0 a W 9 u M S 9 P Z m Z z a G 9 y Z S B 3 Z W F s d G g v V H l w Z S B t b 2 R p Z m n D q S 5 7 Q 2 9 s d W 1 u M j M 5 L D I z O H 0 m c X V v d D s s J n F 1 b 3 Q 7 U 2 V j d G l v b j E v T 2 Z m c 2 h v c m U g d 2 V h b H R o L 1 R 5 c G U g b W 9 k a W Z p w 6 k u e 0 N v b H V t b j I 0 M C w y M z l 9 J n F 1 b 3 Q 7 L C Z x d W 9 0 O 1 N l Y 3 R p b 2 4 x L 0 9 m Z n N o b 3 J l I H d l Y W x 0 a C 9 U e X B l I G 1 v Z G l m a c O p L n t D b 2 x 1 b W 4 y N D E s M j Q w f S Z x d W 9 0 O y w m c X V v d D t T Z W N 0 a W 9 u M S 9 P Z m Z z a G 9 y Z S B 3 Z W F s d G g v V H l w Z S B t b 2 R p Z m n D q S 5 7 Q 2 9 s d W 1 u M j Q y L D I 0 M X 0 m c X V v d D s s J n F 1 b 3 Q 7 U 2 V j d G l v b j E v T 2 Z m c 2 h v c m U g d 2 V h b H R o L 1 R 5 c G U g b W 9 k a W Z p w 6 k u e 0 N v b H V t b j I 0 M y w y N D J 9 J n F 1 b 3 Q 7 L C Z x d W 9 0 O 1 N l Y 3 R p b 2 4 x L 0 9 m Z n N o b 3 J l I H d l Y W x 0 a C 9 U e X B l I G 1 v Z G l m a c O p L n t D b 2 x 1 b W 4 y N D Q s M j Q z f S Z x d W 9 0 O y w m c X V v d D t T Z W N 0 a W 9 u M S 9 P Z m Z z a G 9 y Z S B 3 Z W F s d G g v V H l w Z S B t b 2 R p Z m n D q S 5 7 Q 2 9 s d W 1 u M j Q 1 L D I 0 N H 0 m c X V v d D s s J n F 1 b 3 Q 7 U 2 V j d G l v b j E v T 2 Z m c 2 h v c m U g d 2 V h b H R o L 1 R 5 c G U g b W 9 k a W Z p w 6 k u e 0 N v b H V t b j I 0 N i w y N D V 9 J n F 1 b 3 Q 7 L C Z x d W 9 0 O 1 N l Y 3 R p b 2 4 x L 0 9 m Z n N o b 3 J l I H d l Y W x 0 a C 9 U e X B l I G 1 v Z G l m a c O p L n t D b 2 x 1 b W 4 y N D c s M j Q 2 f S Z x d W 9 0 O y w m c X V v d D t T Z W N 0 a W 9 u M S 9 P Z m Z z a G 9 y Z S B 3 Z W F s d G g v V H l w Z S B t b 2 R p Z m n D q S 5 7 Q 2 9 s d W 1 u M j Q 4 L D I 0 N 3 0 m c X V v d D s s J n F 1 b 3 Q 7 U 2 V j d G l v b j E v T 2 Z m c 2 h v c m U g d 2 V h b H R o L 1 R 5 c G U g b W 9 k a W Z p w 6 k u e 0 N v b H V t b j I 0 O S w y N D h 9 J n F 1 b 3 Q 7 L C Z x d W 9 0 O 1 N l Y 3 R p b 2 4 x L 0 9 m Z n N o b 3 J l I H d l Y W x 0 a C 9 U e X B l I G 1 v Z G l m a c O p L n t D b 2 x 1 b W 4 y N T A s M j Q 5 f S Z x d W 9 0 O y w m c X V v d D t T Z W N 0 a W 9 u M S 9 P Z m Z z a G 9 y Z S B 3 Z W F s d G g v V H l w Z S B t b 2 R p Z m n D q S 5 7 Q 2 9 s d W 1 u M j U x L D I 1 M H 0 m c X V v d D s s J n F 1 b 3 Q 7 U 2 V j d G l v b j E v T 2 Z m c 2 h v c m U g d 2 V h b H R o L 1 R 5 c G U g b W 9 k a W Z p w 6 k u e 0 N v b H V t b j I 1 M i w y N T F 9 J n F 1 b 3 Q 7 L C Z x d W 9 0 O 1 N l Y 3 R p b 2 4 x L 0 9 m Z n N o b 3 J l I H d l Y W x 0 a C 9 U e X B l I G 1 v Z G l m a c O p L n t D b 2 x 1 b W 4 y N T M s M j U y f S Z x d W 9 0 O y w m c X V v d D t T Z W N 0 a W 9 u M S 9 P Z m Z z a G 9 y Z S B 3 Z W F s d G g v V H l w Z S B t b 2 R p Z m n D q S 5 7 Q 2 9 s d W 1 u M j U 0 L D I 1 M 3 0 m c X V v d D s s J n F 1 b 3 Q 7 U 2 V j d G l v b j E v T 2 Z m c 2 h v c m U g d 2 V h b H R o L 1 R 5 c G U g b W 9 k a W Z p w 6 k u e 0 N v b H V t b j I 1 N S w y N T R 9 J n F 1 b 3 Q 7 L C Z x d W 9 0 O 1 N l Y 3 R p b 2 4 x L 0 9 m Z n N o b 3 J l I H d l Y W x 0 a C 9 U e X B l I G 1 v Z G l m a c O p L n t D b 2 x 1 b W 4 y N T Y s M j U 1 f S Z x d W 9 0 O y w m c X V v d D t T Z W N 0 a W 9 u M S 9 P Z m Z z a G 9 y Z S B 3 Z W F s d G g v V H l w Z S B t b 2 R p Z m n D q S 5 7 Q 2 9 s d W 1 u M j U 3 L D I 1 N n 0 m c X V v d D s s J n F 1 b 3 Q 7 U 2 V j d G l v b j E v T 2 Z m c 2 h v c m U g d 2 V h b H R o L 1 R 5 c G U g b W 9 k a W Z p w 6 k u e 0 N v b H V t b j I 1 O C w y N T d 9 J n F 1 b 3 Q 7 L C Z x d W 9 0 O 1 N l Y 3 R p b 2 4 x L 0 9 m Z n N o b 3 J l I H d l Y W x 0 a C 9 U e X B l I G 1 v Z G l m a c O p L n t D b 2 x 1 b W 4 y N T k s M j U 4 f S Z x d W 9 0 O y w m c X V v d D t T Z W N 0 a W 9 u M S 9 P Z m Z z a G 9 y Z S B 3 Z W F s d G g v V H l w Z S B t b 2 R p Z m n D q S 5 7 Q 2 9 s d W 1 u M j Y w L D I 1 O X 0 m c X V v d D s s J n F 1 b 3 Q 7 U 2 V j d G l v b j E v T 2 Z m c 2 h v c m U g d 2 V h b H R o L 1 R 5 c G U g b W 9 k a W Z p w 6 k u e 0 N v b H V t b j I 2 M S w y N j B 9 J n F 1 b 3 Q 7 L C Z x d W 9 0 O 1 N l Y 3 R p b 2 4 x L 0 9 m Z n N o b 3 J l I H d l Y W x 0 a C 9 U e X B l I G 1 v Z G l m a c O p L n t D b 2 x 1 b W 4 y N j I s M j Y x f S Z x d W 9 0 O y w m c X V v d D t T Z W N 0 a W 9 u M S 9 P Z m Z z a G 9 y Z S B 3 Z W F s d G g v V H l w Z S B t b 2 R p Z m n D q S 5 7 Q 2 9 s d W 1 u M j Y z L D I 2 M n 0 m c X V v d D s s J n F 1 b 3 Q 7 U 2 V j d G l v b j E v T 2 Z m c 2 h v c m U g d 2 V h b H R o L 1 R 5 c G U g b W 9 k a W Z p w 6 k u e 0 N v b H V t b j I 2 N C w y N j N 9 J n F 1 b 3 Q 7 L C Z x d W 9 0 O 1 N l Y 3 R p b 2 4 x L 0 9 m Z n N o b 3 J l I H d l Y W x 0 a C 9 U e X B l I G 1 v Z G l m a c O p L n t D b 2 x 1 b W 4 y N j U s M j Y 0 f S Z x d W 9 0 O y w m c X V v d D t T Z W N 0 a W 9 u M S 9 P Z m Z z a G 9 y Z S B 3 Z W F s d G g v V H l w Z S B t b 2 R p Z m n D q S 5 7 Q 2 9 s d W 1 u M j Y 2 L D I 2 N X 0 m c X V v d D s s J n F 1 b 3 Q 7 U 2 V j d G l v b j E v T 2 Z m c 2 h v c m U g d 2 V h b H R o L 1 R 5 c G U g b W 9 k a W Z p w 6 k u e 0 N v b H V t b j I 2 N y w y N j Z 9 J n F 1 b 3 Q 7 L C Z x d W 9 0 O 1 N l Y 3 R p b 2 4 x L 0 9 m Z n N o b 3 J l I H d l Y W x 0 a C 9 U e X B l I G 1 v Z G l m a c O p L n t D b 2 x 1 b W 4 y N j g s M j Y 3 f S Z x d W 9 0 O y w m c X V v d D t T Z W N 0 a W 9 u M S 9 P Z m Z z a G 9 y Z S B 3 Z W F s d G g v V H l w Z S B t b 2 R p Z m n D q S 5 7 Q 2 9 s d W 1 u M j Y 5 L D I 2 O H 0 m c X V v d D s s J n F 1 b 3 Q 7 U 2 V j d G l v b j E v T 2 Z m c 2 h v c m U g d 2 V h b H R o L 1 R 5 c G U g b W 9 k a W Z p w 6 k u e 0 N v b H V t b j I 3 M C w y N j l 9 J n F 1 b 3 Q 7 L C Z x d W 9 0 O 1 N l Y 3 R p b 2 4 x L 0 9 m Z n N o b 3 J l I H d l Y W x 0 a C 9 U e X B l I G 1 v Z G l m a c O p L n t D b 2 x 1 b W 4 y N z E s M j c w f S Z x d W 9 0 O y w m c X V v d D t T Z W N 0 a W 9 u M S 9 P Z m Z z a G 9 y Z S B 3 Z W F s d G g v V H l w Z S B t b 2 R p Z m n D q S 5 7 Q 2 9 s d W 1 u M j c y L D I 3 M X 0 m c X V v d D s s J n F 1 b 3 Q 7 U 2 V j d G l v b j E v T 2 Z m c 2 h v c m U g d 2 V h b H R o L 1 R 5 c G U g b W 9 k a W Z p w 6 k u e 0 N v b H V t b j I 3 M y w y N z J 9 J n F 1 b 3 Q 7 L C Z x d W 9 0 O 1 N l Y 3 R p b 2 4 x L 0 9 m Z n N o b 3 J l I H d l Y W x 0 a C 9 U e X B l I G 1 v Z G l m a c O p L n t D b 2 x 1 b W 4 y N z Q s M j c z f S Z x d W 9 0 O y w m c X V v d D t T Z W N 0 a W 9 u M S 9 P Z m Z z a G 9 y Z S B 3 Z W F s d G g v V H l w Z S B t b 2 R p Z m n D q S 5 7 Q 2 9 s d W 1 u M j c 1 L D I 3 N H 0 m c X V v d D s s J n F 1 b 3 Q 7 U 2 V j d G l v b j E v T 2 Z m c 2 h v c m U g d 2 V h b H R o L 1 R 5 c G U g b W 9 k a W Z p w 6 k u e 0 N v b H V t b j I 3 N i w y N z V 9 J n F 1 b 3 Q 7 L C Z x d W 9 0 O 1 N l Y 3 R p b 2 4 x L 0 9 m Z n N o b 3 J l I H d l Y W x 0 a C 9 U e X B l I G 1 v Z G l m a c O p L n t D b 2 x 1 b W 4 y N z c s M j c 2 f S Z x d W 9 0 O y w m c X V v d D t T Z W N 0 a W 9 u M S 9 P Z m Z z a G 9 y Z S B 3 Z W F s d G g v V H l w Z S B t b 2 R p Z m n D q S 5 7 Q 2 9 s d W 1 u M j c 4 L D I 3 N 3 0 m c X V v d D s s J n F 1 b 3 Q 7 U 2 V j d G l v b j E v T 2 Z m c 2 h v c m U g d 2 V h b H R o L 1 R 5 c G U g b W 9 k a W Z p w 6 k u e 0 N v b H V t b j I 3 O S w y N z h 9 J n F 1 b 3 Q 7 L C Z x d W 9 0 O 1 N l Y 3 R p b 2 4 x L 0 9 m Z n N o b 3 J l I H d l Y W x 0 a C 9 U e X B l I G 1 v Z G l m a c O p L n t D b 2 x 1 b W 4 y O D A s M j c 5 f S Z x d W 9 0 O y w m c X V v d D t T Z W N 0 a W 9 u M S 9 P Z m Z z a G 9 y Z S B 3 Z W F s d G g v V H l w Z S B t b 2 R p Z m n D q S 5 7 Q 2 9 s d W 1 u M j g x L D I 4 M H 0 m c X V v d D s s J n F 1 b 3 Q 7 U 2 V j d G l v b j E v T 2 Z m c 2 h v c m U g d 2 V h b H R o L 1 R 5 c G U g b W 9 k a W Z p w 6 k u e 0 N v b H V t b j I 4 M i w y O D F 9 J n F 1 b 3 Q 7 L C Z x d W 9 0 O 1 N l Y 3 R p b 2 4 x L 0 9 m Z n N o b 3 J l I H d l Y W x 0 a C 9 U e X B l I G 1 v Z G l m a c O p L n t D b 2 x 1 b W 4 y O D M s M j g y f S Z x d W 9 0 O y w m c X V v d D t T Z W N 0 a W 9 u M S 9 P Z m Z z a G 9 y Z S B 3 Z W F s d G g v V H l w Z S B t b 2 R p Z m n D q S 5 7 Q 2 9 s d W 1 u M j g 0 L D I 4 M 3 0 m c X V v d D s s J n F 1 b 3 Q 7 U 2 V j d G l v b j E v T 2 Z m c 2 h v c m U g d 2 V h b H R o L 1 R 5 c G U g b W 9 k a W Z p w 6 k u e 0 N v b H V t b j I 4 N S w y O D R 9 J n F 1 b 3 Q 7 L C Z x d W 9 0 O 1 N l Y 3 R p b 2 4 x L 0 9 m Z n N o b 3 J l I H d l Y W x 0 a C 9 U e X B l I G 1 v Z G l m a c O p L n t D b 2 x 1 b W 4 y O D Y s M j g 1 f S Z x d W 9 0 O y w m c X V v d D t T Z W N 0 a W 9 u M S 9 P Z m Z z a G 9 y Z S B 3 Z W F s d G g v V H l w Z S B t b 2 R p Z m n D q S 5 7 Q 2 9 s d W 1 u M j g 3 L D I 4 N n 0 m c X V v d D s s J n F 1 b 3 Q 7 U 2 V j d G l v b j E v T 2 Z m c 2 h v c m U g d 2 V h b H R o L 1 R 5 c G U g b W 9 k a W Z p w 6 k u e 0 N v b H V t b j I 4 O C w y O D d 9 J n F 1 b 3 Q 7 L C Z x d W 9 0 O 1 N l Y 3 R p b 2 4 x L 0 9 m Z n N o b 3 J l I H d l Y W x 0 a C 9 U e X B l I G 1 v Z G l m a c O p L n t D b 2 x 1 b W 4 y O D k s M j g 4 f S Z x d W 9 0 O y w m c X V v d D t T Z W N 0 a W 9 u M S 9 P Z m Z z a G 9 y Z S B 3 Z W F s d G g v V H l w Z S B t b 2 R p Z m n D q S 5 7 Q 2 9 s d W 1 u M j k w L D I 4 O X 0 m c X V v d D s s J n F 1 b 3 Q 7 U 2 V j d G l v b j E v T 2 Z m c 2 h v c m U g d 2 V h b H R o L 1 R 5 c G U g b W 9 k a W Z p w 6 k u e 0 N v b H V t b j I 5 M S w y O T B 9 J n F 1 b 3 Q 7 L C Z x d W 9 0 O 1 N l Y 3 R p b 2 4 x L 0 9 m Z n N o b 3 J l I H d l Y W x 0 a C 9 U e X B l I G 1 v Z G l m a c O p L n t D b 2 x 1 b W 4 y O T I s M j k x f S Z x d W 9 0 O y w m c X V v d D t T Z W N 0 a W 9 u M S 9 P Z m Z z a G 9 y Z S B 3 Z W F s d G g v V H l w Z S B t b 2 R p Z m n D q S 5 7 Q 2 9 s d W 1 u M j k z L D I 5 M n 0 m c X V v d D s s J n F 1 b 3 Q 7 U 2 V j d G l v b j E v T 2 Z m c 2 h v c m U g d 2 V h b H R o L 1 R 5 c G U g b W 9 k a W Z p w 6 k u e 0 N v b H V t b j I 5 N C w y O T N 9 J n F 1 b 3 Q 7 L C Z x d W 9 0 O 1 N l Y 3 R p b 2 4 x L 0 9 m Z n N o b 3 J l I H d l Y W x 0 a C 9 U e X B l I G 1 v Z G l m a c O p L n t D b 2 x 1 b W 4 y O T U s M j k 0 f S Z x d W 9 0 O y w m c X V v d D t T Z W N 0 a W 9 u M S 9 P Z m Z z a G 9 y Z S B 3 Z W F s d G g v V H l w Z S B t b 2 R p Z m n D q S 5 7 Q 2 9 s d W 1 u M j k 2 L D I 5 N X 0 m c X V v d D s s J n F 1 b 3 Q 7 U 2 V j d G l v b j E v T 2 Z m c 2 h v c m U g d 2 V h b H R o L 1 R 5 c G U g b W 9 k a W Z p w 6 k u e 0 N v b H V t b j I 5 N y w y O T Z 9 J n F 1 b 3 Q 7 L C Z x d W 9 0 O 1 N l Y 3 R p b 2 4 x L 0 9 m Z n N o b 3 J l I H d l Y W x 0 a C 9 U e X B l I G 1 v Z G l m a c O p L n t D b 2 x 1 b W 4 y O T g s M j k 3 f S Z x d W 9 0 O y w m c X V v d D t T Z W N 0 a W 9 u M S 9 P Z m Z z a G 9 y Z S B 3 Z W F s d G g v V H l w Z S B t b 2 R p Z m n D q S 5 7 Q 2 9 s d W 1 u M j k 5 L D I 5 O H 0 m c X V v d D s s J n F 1 b 3 Q 7 U 2 V j d G l v b j E v T 2 Z m c 2 h v c m U g d 2 V h b H R o L 1 R 5 c G U g b W 9 k a W Z p w 6 k u e 0 N v b H V t b j M w M C w y O T l 9 J n F 1 b 3 Q 7 L C Z x d W 9 0 O 1 N l Y 3 R p b 2 4 x L 0 9 m Z n N o b 3 J l I H d l Y W x 0 a C 9 U e X B l I G 1 v Z G l m a c O p L n t D b 2 x 1 b W 4 z M D E s M z A w f S Z x d W 9 0 O y w m c X V v d D t T Z W N 0 a W 9 u M S 9 P Z m Z z a G 9 y Z S B 3 Z W F s d G g v V H l w Z S B t b 2 R p Z m n D q S 5 7 Q 2 9 s d W 1 u M z A y L D M w M X 0 m c X V v d D s s J n F 1 b 3 Q 7 U 2 V j d G l v b j E v T 2 Z m c 2 h v c m U g d 2 V h b H R o L 1 R 5 c G U g b W 9 k a W Z p w 6 k u e 0 N v b H V t b j M w M y w z M D J 9 J n F 1 b 3 Q 7 L C Z x d W 9 0 O 1 N l Y 3 R p b 2 4 x L 0 9 m Z n N o b 3 J l I H d l Y W x 0 a C 9 U e X B l I G 1 v Z G l m a c O p L n t D b 2 x 1 b W 4 z M D Q s M z A z f S Z x d W 9 0 O y w m c X V v d D t T Z W N 0 a W 9 u M S 9 P Z m Z z a G 9 y Z S B 3 Z W F s d G g v V H l w Z S B t b 2 R p Z m n D q S 5 7 Q 2 9 s d W 1 u M z A 1 L D M w N H 0 m c X V v d D s s J n F 1 b 3 Q 7 U 2 V j d G l v b j E v T 2 Z m c 2 h v c m U g d 2 V h b H R o L 1 R 5 c G U g b W 9 k a W Z p w 6 k u e 0 N v b H V t b j M w N i w z M D V 9 J n F 1 b 3 Q 7 L C Z x d W 9 0 O 1 N l Y 3 R p b 2 4 x L 0 9 m Z n N o b 3 J l I H d l Y W x 0 a C 9 U e X B l I G 1 v Z G l m a c O p L n t D b 2 x 1 b W 4 z M D c s M z A 2 f S Z x d W 9 0 O y w m c X V v d D t T Z W N 0 a W 9 u M S 9 P Z m Z z a G 9 y Z S B 3 Z W F s d G g v V H l w Z S B t b 2 R p Z m n D q S 5 7 Q 2 9 s d W 1 u M z A 4 L D M w N 3 0 m c X V v d D s s J n F 1 b 3 Q 7 U 2 V j d G l v b j E v T 2 Z m c 2 h v c m U g d 2 V h b H R o L 1 R 5 c G U g b W 9 k a W Z p w 6 k u e 0 N v b H V t b j M w O S w z M D h 9 J n F 1 b 3 Q 7 L C Z x d W 9 0 O 1 N l Y 3 R p b 2 4 x L 0 9 m Z n N o b 3 J l I H d l Y W x 0 a C 9 U e X B l I G 1 v Z G l m a c O p L n t D b 2 x 1 b W 4 z M T A s M z A 5 f S Z x d W 9 0 O y w m c X V v d D t T Z W N 0 a W 9 u M S 9 P Z m Z z a G 9 y Z S B 3 Z W F s d G g v V H l w Z S B t b 2 R p Z m n D q S 5 7 Q 2 9 s d W 1 u M z E x L D M x M H 0 m c X V v d D s s J n F 1 b 3 Q 7 U 2 V j d G l v b j E v T 2 Z m c 2 h v c m U g d 2 V h b H R o L 1 R 5 c G U g b W 9 k a W Z p w 6 k u e 0 N v b H V t b j M x M i w z M T F 9 J n F 1 b 3 Q 7 L C Z x d W 9 0 O 1 N l Y 3 R p b 2 4 x L 0 9 m Z n N o b 3 J l I H d l Y W x 0 a C 9 U e X B l I G 1 v Z G l m a c O p L n t D b 2 x 1 b W 4 z M T M s M z E y f S Z x d W 9 0 O y w m c X V v d D t T Z W N 0 a W 9 u M S 9 P Z m Z z a G 9 y Z S B 3 Z W F s d G g v V H l w Z S B t b 2 R p Z m n D q S 5 7 Q 2 9 s d W 1 u M z E 0 L D M x M 3 0 m c X V v d D s s J n F 1 b 3 Q 7 U 2 V j d G l v b j E v T 2 Z m c 2 h v c m U g d 2 V h b H R o L 1 R 5 c G U g b W 9 k a W Z p w 6 k u e 0 N v b H V t b j M x N S w z M T R 9 J n F 1 b 3 Q 7 L C Z x d W 9 0 O 1 N l Y 3 R p b 2 4 x L 0 9 m Z n N o b 3 J l I H d l Y W x 0 a C 9 U e X B l I G 1 v Z G l m a c O p L n t D b 2 x 1 b W 4 z M T Y s M z E 1 f S Z x d W 9 0 O y w m c X V v d D t T Z W N 0 a W 9 u M S 9 P Z m Z z a G 9 y Z S B 3 Z W F s d G g v V H l w Z S B t b 2 R p Z m n D q S 5 7 Q 2 9 s d W 1 u M z E 3 L D M x N n 0 m c X V v d D s s J n F 1 b 3 Q 7 U 2 V j d G l v b j E v T 2 Z m c 2 h v c m U g d 2 V h b H R o L 1 R 5 c G U g b W 9 k a W Z p w 6 k u e 0 N v b H V t b j M x O C w z M T d 9 J n F 1 b 3 Q 7 L C Z x d W 9 0 O 1 N l Y 3 R p b 2 4 x L 0 9 m Z n N o b 3 J l I H d l Y W x 0 a C 9 U e X B l I G 1 v Z G l m a c O p L n t D b 2 x 1 b W 4 z M T k s M z E 4 f S Z x d W 9 0 O y w m c X V v d D t T Z W N 0 a W 9 u M S 9 P Z m Z z a G 9 y Z S B 3 Z W F s d G g v V H l w Z S B t b 2 R p Z m n D q S 5 7 Q 2 9 s d W 1 u M z I w L D M x O X 0 m c X V v d D s s J n F 1 b 3 Q 7 U 2 V j d G l v b j E v T 2 Z m c 2 h v c m U g d 2 V h b H R o L 1 R 5 c G U g b W 9 k a W Z p w 6 k u e 0 N v b H V t b j M y M S w z M j B 9 J n F 1 b 3 Q 7 L C Z x d W 9 0 O 1 N l Y 3 R p b 2 4 x L 0 9 m Z n N o b 3 J l I H d l Y W x 0 a C 9 U e X B l I G 1 v Z G l m a c O p L n t D b 2 x 1 b W 4 z M j I s M z I x f S Z x d W 9 0 O y w m c X V v d D t T Z W N 0 a W 9 u M S 9 P Z m Z z a G 9 y Z S B 3 Z W F s d G g v V H l w Z S B t b 2 R p Z m n D q S 5 7 Q 2 9 s d W 1 u M z I z L D M y M n 0 m c X V v d D s s J n F 1 b 3 Q 7 U 2 V j d G l v b j E v T 2 Z m c 2 h v c m U g d 2 V h b H R o L 1 R 5 c G U g b W 9 k a W Z p w 6 k u e 0 N v b H V t b j M y N C w z M j N 9 J n F 1 b 3 Q 7 L C Z x d W 9 0 O 1 N l Y 3 R p b 2 4 x L 0 9 m Z n N o b 3 J l I H d l Y W x 0 a C 9 U e X B l I G 1 v Z G l m a c O p L n t D b 2 x 1 b W 4 z M j U s M z I 0 f S Z x d W 9 0 O y w m c X V v d D t T Z W N 0 a W 9 u M S 9 P Z m Z z a G 9 y Z S B 3 Z W F s d G g v V H l w Z S B t b 2 R p Z m n D q S 5 7 Q 2 9 s d W 1 u M z I 2 L D M y N X 0 m c X V v d D s s J n F 1 b 3 Q 7 U 2 V j d G l v b j E v T 2 Z m c 2 h v c m U g d 2 V h b H R o L 1 R 5 c G U g b W 9 k a W Z p w 6 k u e 0 N v b H V t b j M y N y w z M j Z 9 J n F 1 b 3 Q 7 L C Z x d W 9 0 O 1 N l Y 3 R p b 2 4 x L 0 9 m Z n N o b 3 J l I H d l Y W x 0 a C 9 U e X B l I G 1 v Z G l m a c O p L n t D b 2 x 1 b W 4 z M j g s M z I 3 f S Z x d W 9 0 O y w m c X V v d D t T Z W N 0 a W 9 u M S 9 P Z m Z z a G 9 y Z S B 3 Z W F s d G g v V H l w Z S B t b 2 R p Z m n D q S 5 7 Q 2 9 s d W 1 u M z I 5 L D M y O H 0 m c X V v d D s s J n F 1 b 3 Q 7 U 2 V j d G l v b j E v T 2 Z m c 2 h v c m U g d 2 V h b H R o L 1 R 5 c G U g b W 9 k a W Z p w 6 k u e 0 N v b H V t b j M z M C w z M j l 9 J n F 1 b 3 Q 7 L C Z x d W 9 0 O 1 N l Y 3 R p b 2 4 x L 0 9 m Z n N o b 3 J l I H d l Y W x 0 a C 9 U e X B l I G 1 v Z G l m a c O p L n t D b 2 x 1 b W 4 z M z E s M z M w f S Z x d W 9 0 O y w m c X V v d D t T Z W N 0 a W 9 u M S 9 P Z m Z z a G 9 y Z S B 3 Z W F s d G g v V H l w Z S B t b 2 R p Z m n D q S 5 7 Q 2 9 s d W 1 u M z M y L D M z M X 0 m c X V v d D s s J n F 1 b 3 Q 7 U 2 V j d G l v b j E v T 2 Z m c 2 h v c m U g d 2 V h b H R o L 1 R 5 c G U g b W 9 k a W Z p w 6 k u e 0 N v b H V t b j M z M y w z M z J 9 J n F 1 b 3 Q 7 L C Z x d W 9 0 O 1 N l Y 3 R p b 2 4 x L 0 9 m Z n N o b 3 J l I H d l Y W x 0 a C 9 U e X B l I G 1 v Z G l m a c O p L n t D b 2 x 1 b W 4 z M z Q s M z M z f S Z x d W 9 0 O y w m c X V v d D t T Z W N 0 a W 9 u M S 9 P Z m Z z a G 9 y Z S B 3 Z W F s d G g v V H l w Z S B t b 2 R p Z m n D q S 5 7 Q 2 9 s d W 1 u M z M 1 L D M z N H 0 m c X V v d D s s J n F 1 b 3 Q 7 U 2 V j d G l v b j E v T 2 Z m c 2 h v c m U g d 2 V h b H R o L 1 R 5 c G U g b W 9 k a W Z p w 6 k u e 0 N v b H V t b j M z N i w z M z V 9 J n F 1 b 3 Q 7 L C Z x d W 9 0 O 1 N l Y 3 R p b 2 4 x L 0 9 m Z n N o b 3 J l I H d l Y W x 0 a C 9 U e X B l I G 1 v Z G l m a c O p L n t D b 2 x 1 b W 4 z M z c s M z M 2 f S Z x d W 9 0 O y w m c X V v d D t T Z W N 0 a W 9 u M S 9 P Z m Z z a G 9 y Z S B 3 Z W F s d G g v V H l w Z S B t b 2 R p Z m n D q S 5 7 Q 2 9 s d W 1 u M z M 4 L D M z N 3 0 m c X V v d D s s J n F 1 b 3 Q 7 U 2 V j d G l v b j E v T 2 Z m c 2 h v c m U g d 2 V h b H R o L 1 R 5 c G U g b W 9 k a W Z p w 6 k u e 0 N v b H V t b j M z O S w z M z h 9 J n F 1 b 3 Q 7 L C Z x d W 9 0 O 1 N l Y 3 R p b 2 4 x L 0 9 m Z n N o b 3 J l I H d l Y W x 0 a C 9 U e X B l I G 1 v Z G l m a c O p L n t D b 2 x 1 b W 4 z N D A s M z M 5 f S Z x d W 9 0 O y w m c X V v d D t T Z W N 0 a W 9 u M S 9 P Z m Z z a G 9 y Z S B 3 Z W F s d G g v V H l w Z S B t b 2 R p Z m n D q S 5 7 Q 2 9 s d W 1 u M z Q x L D M 0 M H 0 m c X V v d D s s J n F 1 b 3 Q 7 U 2 V j d G l v b j E v T 2 Z m c 2 h v c m U g d 2 V h b H R o L 1 R 5 c G U g b W 9 k a W Z p w 6 k u e 0 N v b H V t b j M 0 M i w z N D F 9 J n F 1 b 3 Q 7 L C Z x d W 9 0 O 1 N l Y 3 R p b 2 4 x L 0 9 m Z n N o b 3 J l I H d l Y W x 0 a C 9 U e X B l I G 1 v Z G l m a c O p L n t D b 2 x 1 b W 4 z N D M s M z Q y f S Z x d W 9 0 O y w m c X V v d D t T Z W N 0 a W 9 u M S 9 P Z m Z z a G 9 y Z S B 3 Z W F s d G g v V H l w Z S B t b 2 R p Z m n D q S 5 7 Q 2 9 s d W 1 u M z Q 0 L D M 0 M 3 0 m c X V v d D s s J n F 1 b 3 Q 7 U 2 V j d G l v b j E v T 2 Z m c 2 h v c m U g d 2 V h b H R o L 1 R 5 c G U g b W 9 k a W Z p w 6 k u e 0 N v b H V t b j M 0 N S w z N D R 9 J n F 1 b 3 Q 7 L C Z x d W 9 0 O 1 N l Y 3 R p b 2 4 x L 0 9 m Z n N o b 3 J l I H d l Y W x 0 a C 9 U e X B l I G 1 v Z G l m a c O p L n t D b 2 x 1 b W 4 z N D Y s M z Q 1 f S Z x d W 9 0 O y w m c X V v d D t T Z W N 0 a W 9 u M S 9 P Z m Z z a G 9 y Z S B 3 Z W F s d G g v V H l w Z S B t b 2 R p Z m n D q S 5 7 Q 2 9 s d W 1 u M z Q 3 L D M 0 N n 0 m c X V v d D s s J n F 1 b 3 Q 7 U 2 V j d G l v b j E v T 2 Z m c 2 h v c m U g d 2 V h b H R o L 1 R 5 c G U g b W 9 k a W Z p w 6 k u e 0 N v b H V t b j M 0 O C w z N D d 9 J n F 1 b 3 Q 7 L C Z x d W 9 0 O 1 N l Y 3 R p b 2 4 x L 0 9 m Z n N o b 3 J l I H d l Y W x 0 a C 9 U e X B l I G 1 v Z G l m a c O p L n t D b 2 x 1 b W 4 z N D k s M z Q 4 f S Z x d W 9 0 O y w m c X V v d D t T Z W N 0 a W 9 u M S 9 P Z m Z z a G 9 y Z S B 3 Z W F s d G g v V H l w Z S B t b 2 R p Z m n D q S 5 7 Q 2 9 s d W 1 u M z U w L D M 0 O X 0 m c X V v d D s s J n F 1 b 3 Q 7 U 2 V j d G l v b j E v T 2 Z m c 2 h v c m U g d 2 V h b H R o L 1 R 5 c G U g b W 9 k a W Z p w 6 k u e 0 N v b H V t b j M 1 M S w z N T B 9 J n F 1 b 3 Q 7 L C Z x d W 9 0 O 1 N l Y 3 R p b 2 4 x L 0 9 m Z n N o b 3 J l I H d l Y W x 0 a C 9 U e X B l I G 1 v Z G l m a c O p L n t D b 2 x 1 b W 4 z N T I s M z U x f S Z x d W 9 0 O y w m c X V v d D t T Z W N 0 a W 9 u M S 9 P Z m Z z a G 9 y Z S B 3 Z W F s d G g v V H l w Z S B t b 2 R p Z m n D q S 5 7 Q 2 9 s d W 1 u M z U z L D M 1 M n 0 m c X V v d D s s J n F 1 b 3 Q 7 U 2 V j d G l v b j E v T 2 Z m c 2 h v c m U g d 2 V h b H R o L 1 R 5 c G U g b W 9 k a W Z p w 6 k u e 0 N v b H V t b j M 1 N C w z N T N 9 J n F 1 b 3 Q 7 L C Z x d W 9 0 O 1 N l Y 3 R p b 2 4 x L 0 9 m Z n N o b 3 J l I H d l Y W x 0 a C 9 U e X B l I G 1 v Z G l m a c O p L n t D b 2 x 1 b W 4 z N T U s M z U 0 f S Z x d W 9 0 O y w m c X V v d D t T Z W N 0 a W 9 u M S 9 P Z m Z z a G 9 y Z S B 3 Z W F s d G g v V H l w Z S B t b 2 R p Z m n D q S 5 7 Q 2 9 s d W 1 u M z U 2 L D M 1 N X 0 m c X V v d D s s J n F 1 b 3 Q 7 U 2 V j d G l v b j E v T 2 Z m c 2 h v c m U g d 2 V h b H R o L 1 R 5 c G U g b W 9 k a W Z p w 6 k u e 0 N v b H V t b j M 1 N y w z N T Z 9 J n F 1 b 3 Q 7 L C Z x d W 9 0 O 1 N l Y 3 R p b 2 4 x L 0 9 m Z n N o b 3 J l I H d l Y W x 0 a C 9 U e X B l I G 1 v Z G l m a c O p L n t D b 2 x 1 b W 4 z N T g s M z U 3 f S Z x d W 9 0 O y w m c X V v d D t T Z W N 0 a W 9 u M S 9 P Z m Z z a G 9 y Z S B 3 Z W F s d G g v V H l w Z S B t b 2 R p Z m n D q S 5 7 Q 2 9 s d W 1 u M z U 5 L D M 1 O H 0 m c X V v d D s s J n F 1 b 3 Q 7 U 2 V j d G l v b j E v T 2 Z m c 2 h v c m U g d 2 V h b H R o L 1 R 5 c G U g b W 9 k a W Z p w 6 k u e 0 N v b H V t b j M 2 M C w z N T l 9 J n F 1 b 3 Q 7 L C Z x d W 9 0 O 1 N l Y 3 R p b 2 4 x L 0 9 m Z n N o b 3 J l I H d l Y W x 0 a C 9 U e X B l I G 1 v Z G l m a c O p L n t D b 2 x 1 b W 4 z N j E s M z Y w f S Z x d W 9 0 O y w m c X V v d D t T Z W N 0 a W 9 u M S 9 P Z m Z z a G 9 y Z S B 3 Z W F s d G g v V H l w Z S B t b 2 R p Z m n D q S 5 7 Q 2 9 s d W 1 u M z Y y L D M 2 M X 0 m c X V v d D s s J n F 1 b 3 Q 7 U 2 V j d G l v b j E v T 2 Z m c 2 h v c m U g d 2 V h b H R o L 1 R 5 c G U g b W 9 k a W Z p w 6 k u e 0 N v b H V t b j M 2 M y w z N j J 9 J n F 1 b 3 Q 7 L C Z x d W 9 0 O 1 N l Y 3 R p b 2 4 x L 0 9 m Z n N o b 3 J l I H d l Y W x 0 a C 9 U e X B l I G 1 v Z G l m a c O p L n t D b 2 x 1 b W 4 z N j Q s M z Y z f S Z x d W 9 0 O y w m c X V v d D t T Z W N 0 a W 9 u M S 9 P Z m Z z a G 9 y Z S B 3 Z W F s d G g v V H l w Z S B t b 2 R p Z m n D q S 5 7 Q 2 9 s d W 1 u M z Y 1 L D M 2 N H 0 m c X V v d D s s J n F 1 b 3 Q 7 U 2 V j d G l v b j E v T 2 Z m c 2 h v c m U g d 2 V h b H R o L 1 R 5 c G U g b W 9 k a W Z p w 6 k u e 0 N v b H V t b j M 2 N i w z N j V 9 J n F 1 b 3 Q 7 L C Z x d W 9 0 O 1 N l Y 3 R p b 2 4 x L 0 9 m Z n N o b 3 J l I H d l Y W x 0 a C 9 U e X B l I G 1 v Z G l m a c O p L n t D b 2 x 1 b W 4 z N j c s M z Y 2 f S Z x d W 9 0 O y w m c X V v d D t T Z W N 0 a W 9 u M S 9 P Z m Z z a G 9 y Z S B 3 Z W F s d G g v V H l w Z S B t b 2 R p Z m n D q S 5 7 Q 2 9 s d W 1 u M z Y 4 L D M 2 N 3 0 m c X V v d D s s J n F 1 b 3 Q 7 U 2 V j d G l v b j E v T 2 Z m c 2 h v c m U g d 2 V h b H R o L 1 R 5 c G U g b W 9 k a W Z p w 6 k u e 0 N v b H V t b j M 2 O S w z N j h 9 J n F 1 b 3 Q 7 L C Z x d W 9 0 O 1 N l Y 3 R p b 2 4 x L 0 9 m Z n N o b 3 J l I H d l Y W x 0 a C 9 U e X B l I G 1 v Z G l m a c O p L n t D b 2 x 1 b W 4 z N z A s M z Y 5 f S Z x d W 9 0 O y w m c X V v d D t T Z W N 0 a W 9 u M S 9 P Z m Z z a G 9 y Z S B 3 Z W F s d G g v V H l w Z S B t b 2 R p Z m n D q S 5 7 Q 2 9 s d W 1 u M z c x L D M 3 M H 0 m c X V v d D s s J n F 1 b 3 Q 7 U 2 V j d G l v b j E v T 2 Z m c 2 h v c m U g d 2 V h b H R o L 1 R 5 c G U g b W 9 k a W Z p w 6 k u e 0 N v b H V t b j M 3 M i w z N z F 9 J n F 1 b 3 Q 7 L C Z x d W 9 0 O 1 N l Y 3 R p b 2 4 x L 0 9 m Z n N o b 3 J l I H d l Y W x 0 a C 9 U e X B l I G 1 v Z G l m a c O p L n t D b 2 x 1 b W 4 z N z M s M z c y f S Z x d W 9 0 O y w m c X V v d D t T Z W N 0 a W 9 u M S 9 P Z m Z z a G 9 y Z S B 3 Z W F s d G g v V H l w Z S B t b 2 R p Z m n D q S 5 7 Q 2 9 s d W 1 u M z c 0 L D M 3 M 3 0 m c X V v d D s s J n F 1 b 3 Q 7 U 2 V j d G l v b j E v T 2 Z m c 2 h v c m U g d 2 V h b H R o L 1 R 5 c G U g b W 9 k a W Z p w 6 k u e 0 N v b H V t b j M 3 N S w z N z R 9 J n F 1 b 3 Q 7 L C Z x d W 9 0 O 1 N l Y 3 R p b 2 4 x L 0 9 m Z n N o b 3 J l I H d l Y W x 0 a C 9 U e X B l I G 1 v Z G l m a c O p L n t D b 2 x 1 b W 4 z N z Y s M z c 1 f S Z x d W 9 0 O y w m c X V v d D t T Z W N 0 a W 9 u M S 9 P Z m Z z a G 9 y Z S B 3 Z W F s d G g v V H l w Z S B t b 2 R p Z m n D q S 5 7 Q 2 9 s d W 1 u M z c 3 L D M 3 N n 0 m c X V v d D s s J n F 1 b 3 Q 7 U 2 V j d G l v b j E v T 2 Z m c 2 h v c m U g d 2 V h b H R o L 1 R 5 c G U g b W 9 k a W Z p w 6 k u e 0 N v b H V t b j M 3 O C w z N z d 9 J n F 1 b 3 Q 7 L C Z x d W 9 0 O 1 N l Y 3 R p b 2 4 x L 0 9 m Z n N o b 3 J l I H d l Y W x 0 a C 9 U e X B l I G 1 v Z G l m a c O p L n t D b 2 x 1 b W 4 z N z k s M z c 4 f S Z x d W 9 0 O y w m c X V v d D t T Z W N 0 a W 9 u M S 9 P Z m Z z a G 9 y Z S B 3 Z W F s d G g v V H l w Z S B t b 2 R p Z m n D q S 5 7 Q 2 9 s d W 1 u M z g w L D M 3 O X 0 m c X V v d D s s J n F 1 b 3 Q 7 U 2 V j d G l v b j E v T 2 Z m c 2 h v c m U g d 2 V h b H R o L 1 R 5 c G U g b W 9 k a W Z p w 6 k u e 0 N v b H V t b j M 4 M S w z O D B 9 J n F 1 b 3 Q 7 L C Z x d W 9 0 O 1 N l Y 3 R p b 2 4 x L 0 9 m Z n N o b 3 J l I H d l Y W x 0 a C 9 U e X B l I G 1 v Z G l m a c O p L n t D b 2 x 1 b W 4 z O D I s M z g x f S Z x d W 9 0 O y w m c X V v d D t T Z W N 0 a W 9 u M S 9 P Z m Z z a G 9 y Z S B 3 Z W F s d G g v V H l w Z S B t b 2 R p Z m n D q S 5 7 Q 2 9 s d W 1 u M z g z L D M 4 M n 0 m c X V v d D s s J n F 1 b 3 Q 7 U 2 V j d G l v b j E v T 2 Z m c 2 h v c m U g d 2 V h b H R o L 1 R 5 c G U g b W 9 k a W Z p w 6 k u e 0 N v b H V t b j M 4 N C w z O D N 9 J n F 1 b 3 Q 7 L C Z x d W 9 0 O 1 N l Y 3 R p b 2 4 x L 0 9 m Z n N o b 3 J l I H d l Y W x 0 a C 9 U e X B l I G 1 v Z G l m a c O p L n t D b 2 x 1 b W 4 z O D U s M z g 0 f S Z x d W 9 0 O y w m c X V v d D t T Z W N 0 a W 9 u M S 9 P Z m Z z a G 9 y Z S B 3 Z W F s d G g v V H l w Z S B t b 2 R p Z m n D q S 5 7 Q 2 9 s d W 1 u M z g 2 L D M 4 N X 0 m c X V v d D s s J n F 1 b 3 Q 7 U 2 V j d G l v b j E v T 2 Z m c 2 h v c m U g d 2 V h b H R o L 1 R 5 c G U g b W 9 k a W Z p w 6 k u e 0 N v b H V t b j M 4 N y w z O D Z 9 J n F 1 b 3 Q 7 L C Z x d W 9 0 O 1 N l Y 3 R p b 2 4 x L 0 9 m Z n N o b 3 J l I H d l Y W x 0 a C 9 U e X B l I G 1 v Z G l m a c O p L n t D b 2 x 1 b W 4 z O D g s M z g 3 f S Z x d W 9 0 O y w m c X V v d D t T Z W N 0 a W 9 u M S 9 P Z m Z z a G 9 y Z S B 3 Z W F s d G g v V H l w Z S B t b 2 R p Z m n D q S 5 7 Q 2 9 s d W 1 u M z g 5 L D M 4 O H 0 m c X V v d D s s J n F 1 b 3 Q 7 U 2 V j d G l v b j E v T 2 Z m c 2 h v c m U g d 2 V h b H R o L 1 R 5 c G U g b W 9 k a W Z p w 6 k u e 0 N v b H V t b j M 5 M C w z O D l 9 J n F 1 b 3 Q 7 L C Z x d W 9 0 O 1 N l Y 3 R p b 2 4 x L 0 9 m Z n N o b 3 J l I H d l Y W x 0 a C 9 U e X B l I G 1 v Z G l m a c O p L n t D b 2 x 1 b W 4 z O T E s M z k w f S Z x d W 9 0 O y w m c X V v d D t T Z W N 0 a W 9 u M S 9 P Z m Z z a G 9 y Z S B 3 Z W F s d G g v V H l w Z S B t b 2 R p Z m n D q S 5 7 Q 2 9 s d W 1 u M z k y L D M 5 M X 0 m c X V v d D s s J n F 1 b 3 Q 7 U 2 V j d G l v b j E v T 2 Z m c 2 h v c m U g d 2 V h b H R o L 1 R 5 c G U g b W 9 k a W Z p w 6 k u e 0 N v b H V t b j M 5 M y w z O T J 9 J n F 1 b 3 Q 7 L C Z x d W 9 0 O 1 N l Y 3 R p b 2 4 x L 0 9 m Z n N o b 3 J l I H d l Y W x 0 a C 9 U e X B l I G 1 v Z G l m a c O p L n t D b 2 x 1 b W 4 z O T Q s M z k z f S Z x d W 9 0 O y w m c X V v d D t T Z W N 0 a W 9 u M S 9 P Z m Z z a G 9 y Z S B 3 Z W F s d G g v V H l w Z S B t b 2 R p Z m n D q S 5 7 Q 2 9 s d W 1 u M z k 1 L D M 5 N H 0 m c X V v d D s s J n F 1 b 3 Q 7 U 2 V j d G l v b j E v T 2 Z m c 2 h v c m U g d 2 V h b H R o L 1 R 5 c G U g b W 9 k a W Z p w 6 k u e 0 N v b H V t b j M 5 N i w z O T V 9 J n F 1 b 3 Q 7 L C Z x d W 9 0 O 1 N l Y 3 R p b 2 4 x L 0 9 m Z n N o b 3 J l I H d l Y W x 0 a C 9 U e X B l I G 1 v Z G l m a c O p L n t D b 2 x 1 b W 4 z O T c s M z k 2 f S Z x d W 9 0 O y w m c X V v d D t T Z W N 0 a W 9 u M S 9 P Z m Z z a G 9 y Z S B 3 Z W F s d G g v V H l w Z S B t b 2 R p Z m n D q S 5 7 Q 2 9 s d W 1 u M z k 4 L D M 5 N 3 0 m c X V v d D s s J n F 1 b 3 Q 7 U 2 V j d G l v b j E v T 2 Z m c 2 h v c m U g d 2 V h b H R o L 1 R 5 c G U g b W 9 k a W Z p w 6 k u e 0 N v b H V t b j M 5 O S w z O T h 9 J n F 1 b 3 Q 7 L C Z x d W 9 0 O 1 N l Y 3 R p b 2 4 x L 0 9 m Z n N o b 3 J l I H d l Y W x 0 a C 9 U e X B l I G 1 v Z G l m a c O p L n t D b 2 x 1 b W 4 0 M D A s M z k 5 f S Z x d W 9 0 O y w m c X V v d D t T Z W N 0 a W 9 u M S 9 P Z m Z z a G 9 y Z S B 3 Z W F s d G g v V H l w Z S B t b 2 R p Z m n D q S 5 7 Q 2 9 s d W 1 u N D A x L D Q w M H 0 m c X V v d D s s J n F 1 b 3 Q 7 U 2 V j d G l v b j E v T 2 Z m c 2 h v c m U g d 2 V h b H R o L 1 R 5 c G U g b W 9 k a W Z p w 6 k u e 0 N v b H V t b j Q w M i w 0 M D F 9 J n F 1 b 3 Q 7 L C Z x d W 9 0 O 1 N l Y 3 R p b 2 4 x L 0 9 m Z n N o b 3 J l I H d l Y W x 0 a C 9 U e X B l I G 1 v Z G l m a c O p L n t D b 2 x 1 b W 4 0 M D M s N D A y f S Z x d W 9 0 O y w m c X V v d D t T Z W N 0 a W 9 u M S 9 P Z m Z z a G 9 y Z S B 3 Z W F s d G g v V H l w Z S B t b 2 R p Z m n D q S 5 7 Q 2 9 s d W 1 u N D A 0 L D Q w M 3 0 m c X V v d D s s J n F 1 b 3 Q 7 U 2 V j d G l v b j E v T 2 Z m c 2 h v c m U g d 2 V h b H R o L 1 R 5 c G U g b W 9 k a W Z p w 6 k u e 0 N v b H V t b j Q w N S w 0 M D R 9 J n F 1 b 3 Q 7 L C Z x d W 9 0 O 1 N l Y 3 R p b 2 4 x L 0 9 m Z n N o b 3 J l I H d l Y W x 0 a C 9 U e X B l I G 1 v Z G l m a c O p L n t D b 2 x 1 b W 4 0 M D Y s N D A 1 f S Z x d W 9 0 O y w m c X V v d D t T Z W N 0 a W 9 u M S 9 P Z m Z z a G 9 y Z S B 3 Z W F s d G g v V H l w Z S B t b 2 R p Z m n D q S 5 7 Q 2 9 s d W 1 u N D A 3 L D Q w N n 0 m c X V v d D s s J n F 1 b 3 Q 7 U 2 V j d G l v b j E v T 2 Z m c 2 h v c m U g d 2 V h b H R o L 1 R 5 c G U g b W 9 k a W Z p w 6 k u e 0 N v b H V t b j Q w O C w 0 M D d 9 J n F 1 b 3 Q 7 L C Z x d W 9 0 O 1 N l Y 3 R p b 2 4 x L 0 9 m Z n N o b 3 J l I H d l Y W x 0 a C 9 U e X B l I G 1 v Z G l m a c O p L n t D b 2 x 1 b W 4 0 M D k s N D A 4 f S Z x d W 9 0 O y w m c X V v d D t T Z W N 0 a W 9 u M S 9 P Z m Z z a G 9 y Z S B 3 Z W F s d G g v V H l w Z S B t b 2 R p Z m n D q S 5 7 Q 2 9 s d W 1 u N D E w L D Q w O X 0 m c X V v d D s s J n F 1 b 3 Q 7 U 2 V j d G l v b j E v T 2 Z m c 2 h v c m U g d 2 V h b H R o L 1 R 5 c G U g b W 9 k a W Z p w 6 k u e 0 N v b H V t b j Q x M S w 0 M T B 9 J n F 1 b 3 Q 7 L C Z x d W 9 0 O 1 N l Y 3 R p b 2 4 x L 0 9 m Z n N o b 3 J l I H d l Y W x 0 a C 9 U e X B l I G 1 v Z G l m a c O p L n t D b 2 x 1 b W 4 0 M T I s N D E x f S Z x d W 9 0 O y w m c X V v d D t T Z W N 0 a W 9 u M S 9 P Z m Z z a G 9 y Z S B 3 Z W F s d G g v V H l w Z S B t b 2 R p Z m n D q S 5 7 Q 2 9 s d W 1 u N D E z L D Q x M n 0 m c X V v d D s s J n F 1 b 3 Q 7 U 2 V j d G l v b j E v T 2 Z m c 2 h v c m U g d 2 V h b H R o L 1 R 5 c G U g b W 9 k a W Z p w 6 k u e 0 N v b H V t b j Q x N C w 0 M T N 9 J n F 1 b 3 Q 7 L C Z x d W 9 0 O 1 N l Y 3 R p b 2 4 x L 0 9 m Z n N o b 3 J l I H d l Y W x 0 a C 9 U e X B l I G 1 v Z G l m a c O p L n t D b 2 x 1 b W 4 0 M T U s N D E 0 f S Z x d W 9 0 O y w m c X V v d D t T Z W N 0 a W 9 u M S 9 P Z m Z z a G 9 y Z S B 3 Z W F s d G g v V H l w Z S B t b 2 R p Z m n D q S 5 7 Q 2 9 s d W 1 u N D E 2 L D Q x N X 0 m c X V v d D s s J n F 1 b 3 Q 7 U 2 V j d G l v b j E v T 2 Z m c 2 h v c m U g d 2 V h b H R o L 1 R 5 c G U g b W 9 k a W Z p w 6 k u e 0 N v b H V t b j Q x N y w 0 M T Z 9 J n F 1 b 3 Q 7 L C Z x d W 9 0 O 1 N l Y 3 R p b 2 4 x L 0 9 m Z n N o b 3 J l I H d l Y W x 0 a C 9 U e X B l I G 1 v Z G l m a c O p L n t D b 2 x 1 b W 4 0 M T g s N D E 3 f S Z x d W 9 0 O y w m c X V v d D t T Z W N 0 a W 9 u M S 9 P Z m Z z a G 9 y Z S B 3 Z W F s d G g v V H l w Z S B t b 2 R p Z m n D q S 5 7 Q 2 9 s d W 1 u N D E 5 L D Q x O H 0 m c X V v d D s s J n F 1 b 3 Q 7 U 2 V j d G l v b j E v T 2 Z m c 2 h v c m U g d 2 V h b H R o L 1 R 5 c G U g b W 9 k a W Z p w 6 k u e 0 N v b H V t b j Q y M C w 0 M T l 9 J n F 1 b 3 Q 7 L C Z x d W 9 0 O 1 N l Y 3 R p b 2 4 x L 0 9 m Z n N o b 3 J l I H d l Y W x 0 a C 9 U e X B l I G 1 v Z G l m a c O p L n t D b 2 x 1 b W 4 0 M j E s N D I w f S Z x d W 9 0 O y w m c X V v d D t T Z W N 0 a W 9 u M S 9 P Z m Z z a G 9 y Z S B 3 Z W F s d G g v V H l w Z S B t b 2 R p Z m n D q S 5 7 Q 2 9 s d W 1 u N D I y L D Q y M X 0 m c X V v d D s s J n F 1 b 3 Q 7 U 2 V j d G l v b j E v T 2 Z m c 2 h v c m U g d 2 V h b H R o L 1 R 5 c G U g b W 9 k a W Z p w 6 k u e 0 N v b H V t b j Q y M y w 0 M j J 9 J n F 1 b 3 Q 7 L C Z x d W 9 0 O 1 N l Y 3 R p b 2 4 x L 0 9 m Z n N o b 3 J l I H d l Y W x 0 a C 9 U e X B l I G 1 v Z G l m a c O p L n t D b 2 x 1 b W 4 0 M j Q s N D I z f S Z x d W 9 0 O y w m c X V v d D t T Z W N 0 a W 9 u M S 9 P Z m Z z a G 9 y Z S B 3 Z W F s d G g v V H l w Z S B t b 2 R p Z m n D q S 5 7 Q 2 9 s d W 1 u N D I 1 L D Q y N H 0 m c X V v d D s s J n F 1 b 3 Q 7 U 2 V j d G l v b j E v T 2 Z m c 2 h v c m U g d 2 V h b H R o L 1 R 5 c G U g b W 9 k a W Z p w 6 k u e 0 N v b H V t b j Q y N i w 0 M j V 9 J n F 1 b 3 Q 7 L C Z x d W 9 0 O 1 N l Y 3 R p b 2 4 x L 0 9 m Z n N o b 3 J l I H d l Y W x 0 a C 9 U e X B l I G 1 v Z G l m a c O p L n t D b 2 x 1 b W 4 0 M j c s N D I 2 f S Z x d W 9 0 O y w m c X V v d D t T Z W N 0 a W 9 u M S 9 P Z m Z z a G 9 y Z S B 3 Z W F s d G g v V H l w Z S B t b 2 R p Z m n D q S 5 7 Q 2 9 s d W 1 u N D I 4 L D Q y N 3 0 m c X V v d D s s J n F 1 b 3 Q 7 U 2 V j d G l v b j E v T 2 Z m c 2 h v c m U g d 2 V h b H R o L 1 R 5 c G U g b W 9 k a W Z p w 6 k u e 0 N v b H V t b j Q y O S w 0 M j h 9 J n F 1 b 3 Q 7 L C Z x d W 9 0 O 1 N l Y 3 R p b 2 4 x L 0 9 m Z n N o b 3 J l I H d l Y W x 0 a C 9 U e X B l I G 1 v Z G l m a c O p L n t D b 2 x 1 b W 4 0 M z A s N D I 5 f S Z x d W 9 0 O y w m c X V v d D t T Z W N 0 a W 9 u M S 9 P Z m Z z a G 9 y Z S B 3 Z W F s d G g v V H l w Z S B t b 2 R p Z m n D q S 5 7 Q 2 9 s d W 1 u N D M x L D Q z M H 0 m c X V v d D s s J n F 1 b 3 Q 7 U 2 V j d G l v b j E v T 2 Z m c 2 h v c m U g d 2 V h b H R o L 1 R 5 c G U g b W 9 k a W Z p w 6 k u e 0 N v b H V t b j Q z M i w 0 M z F 9 J n F 1 b 3 Q 7 L C Z x d W 9 0 O 1 N l Y 3 R p b 2 4 x L 0 9 m Z n N o b 3 J l I H d l Y W x 0 a C 9 U e X B l I G 1 v Z G l m a c O p L n t D b 2 x 1 b W 4 0 M z M s N D M y f S Z x d W 9 0 O y w m c X V v d D t T Z W N 0 a W 9 u M S 9 P Z m Z z a G 9 y Z S B 3 Z W F s d G g v V H l w Z S B t b 2 R p Z m n D q S 5 7 Q 2 9 s d W 1 u N D M 0 L D Q z M 3 0 m c X V v d D s s J n F 1 b 3 Q 7 U 2 V j d G l v b j E v T 2 Z m c 2 h v c m U g d 2 V h b H R o L 1 R 5 c G U g b W 9 k a W Z p w 6 k u e 0 N v b H V t b j Q z N S w 0 M z R 9 J n F 1 b 3 Q 7 L C Z x d W 9 0 O 1 N l Y 3 R p b 2 4 x L 0 9 m Z n N o b 3 J l I H d l Y W x 0 a C 9 U e X B l I G 1 v Z G l m a c O p L n t D b 2 x 1 b W 4 0 M z Y s N D M 1 f S Z x d W 9 0 O y w m c X V v d D t T Z W N 0 a W 9 u M S 9 P Z m Z z a G 9 y Z S B 3 Z W F s d G g v V H l w Z S B t b 2 R p Z m n D q S 5 7 Q 2 9 s d W 1 u N D M 3 L D Q z N n 0 m c X V v d D s s J n F 1 b 3 Q 7 U 2 V j d G l v b j E v T 2 Z m c 2 h v c m U g d 2 V h b H R o L 1 R 5 c G U g b W 9 k a W Z p w 6 k u e 0 N v b H V t b j Q z O C w 0 M z d 9 J n F 1 b 3 Q 7 L C Z x d W 9 0 O 1 N l Y 3 R p b 2 4 x L 0 9 m Z n N o b 3 J l I H d l Y W x 0 a C 9 U e X B l I G 1 v Z G l m a c O p L n t D b 2 x 1 b W 4 0 M z k s N D M 4 f S Z x d W 9 0 O y w m c X V v d D t T Z W N 0 a W 9 u M S 9 P Z m Z z a G 9 y Z S B 3 Z W F s d G g v V H l w Z S B t b 2 R p Z m n D q S 5 7 Q 2 9 s d W 1 u N D Q w L D Q z O X 0 m c X V v d D s s J n F 1 b 3 Q 7 U 2 V j d G l v b j E v T 2 Z m c 2 h v c m U g d 2 V h b H R o L 1 R 5 c G U g b W 9 k a W Z p w 6 k u e 0 N v b H V t b j Q 0 M S w 0 N D B 9 J n F 1 b 3 Q 7 L C Z x d W 9 0 O 1 N l Y 3 R p b 2 4 x L 0 9 m Z n N o b 3 J l I H d l Y W x 0 a C 9 U e X B l I G 1 v Z G l m a c O p L n t D b 2 x 1 b W 4 0 N D I s N D Q x f S Z x d W 9 0 O y w m c X V v d D t T Z W N 0 a W 9 u M S 9 P Z m Z z a G 9 y Z S B 3 Z W F s d G g v V H l w Z S B t b 2 R p Z m n D q S 5 7 Q 2 9 s d W 1 u N D Q z L D Q 0 M n 0 m c X V v d D s s J n F 1 b 3 Q 7 U 2 V j d G l v b j E v T 2 Z m c 2 h v c m U g d 2 V h b H R o L 1 R 5 c G U g b W 9 k a W Z p w 6 k u e 0 N v b H V t b j Q 0 N C w 0 N D N 9 J n F 1 b 3 Q 7 L C Z x d W 9 0 O 1 N l Y 3 R p b 2 4 x L 0 9 m Z n N o b 3 J l I H d l Y W x 0 a C 9 U e X B l I G 1 v Z G l m a c O p L n t D b 2 x 1 b W 4 0 N D U s N D Q 0 f S Z x d W 9 0 O y w m c X V v d D t T Z W N 0 a W 9 u M S 9 P Z m Z z a G 9 y Z S B 3 Z W F s d G g v V H l w Z S B t b 2 R p Z m n D q S 5 7 Q 2 9 s d W 1 u N D Q 2 L D Q 0 N X 0 m c X V v d D s s J n F 1 b 3 Q 7 U 2 V j d G l v b j E v T 2 Z m c 2 h v c m U g d 2 V h b H R o L 1 R 5 c G U g b W 9 k a W Z p w 6 k u e 0 N v b H V t b j Q 0 N y w 0 N D Z 9 J n F 1 b 3 Q 7 L C Z x d W 9 0 O 1 N l Y 3 R p b 2 4 x L 0 9 m Z n N o b 3 J l I H d l Y W x 0 a C 9 U e X B l I G 1 v Z G l m a c O p L n t D b 2 x 1 b W 4 0 N D g s N D Q 3 f S Z x d W 9 0 O y w m c X V v d D t T Z W N 0 a W 9 u M S 9 P Z m Z z a G 9 y Z S B 3 Z W F s d G g v V H l w Z S B t b 2 R p Z m n D q S 5 7 Q 2 9 s d W 1 u N D Q 5 L D Q 0 O H 0 m c X V v d D s s J n F 1 b 3 Q 7 U 2 V j d G l v b j E v T 2 Z m c 2 h v c m U g d 2 V h b H R o L 1 R 5 c G U g b W 9 k a W Z p w 6 k u e 0 N v b H V t b j Q 1 M C w 0 N D l 9 J n F 1 b 3 Q 7 L C Z x d W 9 0 O 1 N l Y 3 R p b 2 4 x L 0 9 m Z n N o b 3 J l I H d l Y W x 0 a C 9 U e X B l I G 1 v Z G l m a c O p L n t D b 2 x 1 b W 4 0 N T E s N D U w f S Z x d W 9 0 O y w m c X V v d D t T Z W N 0 a W 9 u M S 9 P Z m Z z a G 9 y Z S B 3 Z W F s d G g v V H l w Z S B t b 2 R p Z m n D q S 5 7 Q 2 9 s d W 1 u N D U y L D Q 1 M X 0 m c X V v d D s s J n F 1 b 3 Q 7 U 2 V j d G l v b j E v T 2 Z m c 2 h v c m U g d 2 V h b H R o L 1 R 5 c G U g b W 9 k a W Z p w 6 k u e 0 N v b H V t b j Q 1 M y w 0 N T J 9 J n F 1 b 3 Q 7 L C Z x d W 9 0 O 1 N l Y 3 R p b 2 4 x L 0 9 m Z n N o b 3 J l I H d l Y W x 0 a C 9 U e X B l I G 1 v Z G l m a c O p L n t D b 2 x 1 b W 4 0 N T Q s N D U z f S Z x d W 9 0 O y w m c X V v d D t T Z W N 0 a W 9 u M S 9 P Z m Z z a G 9 y Z S B 3 Z W F s d G g v V H l w Z S B t b 2 R p Z m n D q S 5 7 Q 2 9 s d W 1 u N D U 1 L D Q 1 N H 0 m c X V v d D s s J n F 1 b 3 Q 7 U 2 V j d G l v b j E v T 2 Z m c 2 h v c m U g d 2 V h b H R o L 1 R 5 c G U g b W 9 k a W Z p w 6 k u e 0 N v b H V t b j Q 1 N i w 0 N T V 9 J n F 1 b 3 Q 7 L C Z x d W 9 0 O 1 N l Y 3 R p b 2 4 x L 0 9 m Z n N o b 3 J l I H d l Y W x 0 a C 9 U e X B l I G 1 v Z G l m a c O p L n t D b 2 x 1 b W 4 0 N T c s N D U 2 f S Z x d W 9 0 O y w m c X V v d D t T Z W N 0 a W 9 u M S 9 P Z m Z z a G 9 y Z S B 3 Z W F s d G g v V H l w Z S B t b 2 R p Z m n D q S 5 7 Q 2 9 s d W 1 u N D U 4 L D Q 1 N 3 0 m c X V v d D s s J n F 1 b 3 Q 7 U 2 V j d G l v b j E v T 2 Z m c 2 h v c m U g d 2 V h b H R o L 1 R 5 c G U g b W 9 k a W Z p w 6 k u e 0 N v b H V t b j Q 1 O S w 0 N T h 9 J n F 1 b 3 Q 7 L C Z x d W 9 0 O 1 N l Y 3 R p b 2 4 x L 0 9 m Z n N o b 3 J l I H d l Y W x 0 a C 9 U e X B l I G 1 v Z G l m a c O p L n t D b 2 x 1 b W 4 0 N j A s N D U 5 f S Z x d W 9 0 O y w m c X V v d D t T Z W N 0 a W 9 u M S 9 P Z m Z z a G 9 y Z S B 3 Z W F s d G g v V H l w Z S B t b 2 R p Z m n D q S 5 7 Q 2 9 s d W 1 u N D Y x L D Q 2 M H 0 m c X V v d D s s J n F 1 b 3 Q 7 U 2 V j d G l v b j E v T 2 Z m c 2 h v c m U g d 2 V h b H R o L 1 R 5 c G U g b W 9 k a W Z p w 6 k u e 0 N v b H V t b j Q 2 M i w 0 N j F 9 J n F 1 b 3 Q 7 L C Z x d W 9 0 O 1 N l Y 3 R p b 2 4 x L 0 9 m Z n N o b 3 J l I H d l Y W x 0 a C 9 U e X B l I G 1 v Z G l m a c O p L n t D b 2 x 1 b W 4 0 N j M s N D Y y f S Z x d W 9 0 O y w m c X V v d D t T Z W N 0 a W 9 u M S 9 P Z m Z z a G 9 y Z S B 3 Z W F s d G g v V H l w Z S B t b 2 R p Z m n D q S 5 7 Q 2 9 s d W 1 u N D Y 0 L D Q 2 M 3 0 m c X V v d D s s J n F 1 b 3 Q 7 U 2 V j d G l v b j E v T 2 Z m c 2 h v c m U g d 2 V h b H R o L 1 R 5 c G U g b W 9 k a W Z p w 6 k u e 0 N v b H V t b j Q 2 N S w 0 N j R 9 J n F 1 b 3 Q 7 L C Z x d W 9 0 O 1 N l Y 3 R p b 2 4 x L 0 9 m Z n N o b 3 J l I H d l Y W x 0 a C 9 U e X B l I G 1 v Z G l m a c O p L n t D b 2 x 1 b W 4 0 N j Y s N D Y 1 f S Z x d W 9 0 O y w m c X V v d D t T Z W N 0 a W 9 u M S 9 P Z m Z z a G 9 y Z S B 3 Z W F s d G g v V H l w Z S B t b 2 R p Z m n D q S 5 7 Q 2 9 s d W 1 u N D Y 3 L D Q 2 N n 0 m c X V v d D s s J n F 1 b 3 Q 7 U 2 V j d G l v b j E v T 2 Z m c 2 h v c m U g d 2 V h b H R o L 1 R 5 c G U g b W 9 k a W Z p w 6 k u e 0 N v b H V t b j Q 2 O C w 0 N j d 9 J n F 1 b 3 Q 7 L C Z x d W 9 0 O 1 N l Y 3 R p b 2 4 x L 0 9 m Z n N o b 3 J l I H d l Y W x 0 a C 9 U e X B l I G 1 v Z G l m a c O p L n t D b 2 x 1 b W 4 0 N j k s N D Y 4 f S Z x d W 9 0 O y w m c X V v d D t T Z W N 0 a W 9 u M S 9 P Z m Z z a G 9 y Z S B 3 Z W F s d G g v V H l w Z S B t b 2 R p Z m n D q S 5 7 Q 2 9 s d W 1 u N D c w L D Q 2 O X 0 m c X V v d D s s J n F 1 b 3 Q 7 U 2 V j d G l v b j E v T 2 Z m c 2 h v c m U g d 2 V h b H R o L 1 R 5 c G U g b W 9 k a W Z p w 6 k u e 0 N v b H V t b j Q 3 M S w 0 N z B 9 J n F 1 b 3 Q 7 L C Z x d W 9 0 O 1 N l Y 3 R p b 2 4 x L 0 9 m Z n N o b 3 J l I H d l Y W x 0 a C 9 U e X B l I G 1 v Z G l m a c O p L n t D b 2 x 1 b W 4 0 N z I s N D c x f S Z x d W 9 0 O y w m c X V v d D t T Z W N 0 a W 9 u M S 9 P Z m Z z a G 9 y Z S B 3 Z W F s d G g v V H l w Z S B t b 2 R p Z m n D q S 5 7 Q 2 9 s d W 1 u N D c z L D Q 3 M n 0 m c X V v d D s s J n F 1 b 3 Q 7 U 2 V j d G l v b j E v T 2 Z m c 2 h v c m U g d 2 V h b H R o L 1 R 5 c G U g b W 9 k a W Z p w 6 k u e 0 N v b H V t b j Q 3 N C w 0 N z N 9 J n F 1 b 3 Q 7 L C Z x d W 9 0 O 1 N l Y 3 R p b 2 4 x L 0 9 m Z n N o b 3 J l I H d l Y W x 0 a C 9 U e X B l I G 1 v Z G l m a c O p L n t D b 2 x 1 b W 4 0 N z U s N D c 0 f S Z x d W 9 0 O y w m c X V v d D t T Z W N 0 a W 9 u M S 9 P Z m Z z a G 9 y Z S B 3 Z W F s d G g v V H l w Z S B t b 2 R p Z m n D q S 5 7 Q 2 9 s d W 1 u N D c 2 L D Q 3 N X 0 m c X V v d D s s J n F 1 b 3 Q 7 U 2 V j d G l v b j E v T 2 Z m c 2 h v c m U g d 2 V h b H R o L 1 R 5 c G U g b W 9 k a W Z p w 6 k u e 0 N v b H V t b j Q 3 N y w 0 N z Z 9 J n F 1 b 3 Q 7 L C Z x d W 9 0 O 1 N l Y 3 R p b 2 4 x L 0 9 m Z n N o b 3 J l I H d l Y W x 0 a C 9 U e X B l I G 1 v Z G l m a c O p L n t D b 2 x 1 b W 4 0 N z g s N D c 3 f S Z x d W 9 0 O y w m c X V v d D t T Z W N 0 a W 9 u M S 9 P Z m Z z a G 9 y Z S B 3 Z W F s d G g v V H l w Z S B t b 2 R p Z m n D q S 5 7 Q 2 9 s d W 1 u N D c 5 L D Q 3 O H 0 m c X V v d D s s J n F 1 b 3 Q 7 U 2 V j d G l v b j E v T 2 Z m c 2 h v c m U g d 2 V h b H R o L 1 R 5 c G U g b W 9 k a W Z p w 6 k u e 0 N v b H V t b j Q 4 M C w 0 N z l 9 J n F 1 b 3 Q 7 L C Z x d W 9 0 O 1 N l Y 3 R p b 2 4 x L 0 9 m Z n N o b 3 J l I H d l Y W x 0 a C 9 U e X B l I G 1 v Z G l m a c O p L n t D b 2 x 1 b W 4 0 O D E s N D g w f S Z x d W 9 0 O y w m c X V v d D t T Z W N 0 a W 9 u M S 9 P Z m Z z a G 9 y Z S B 3 Z W F s d G g v V H l w Z S B t b 2 R p Z m n D q S 5 7 Q 2 9 s d W 1 u N D g y L D Q 4 M X 0 m c X V v d D s s J n F 1 b 3 Q 7 U 2 V j d G l v b j E v T 2 Z m c 2 h v c m U g d 2 V h b H R o L 1 R 5 c G U g b W 9 k a W Z p w 6 k u e 0 N v b H V t b j Q 4 M y w 0 O D J 9 J n F 1 b 3 Q 7 L C Z x d W 9 0 O 1 N l Y 3 R p b 2 4 x L 0 9 m Z n N o b 3 J l I H d l Y W x 0 a C 9 U e X B l I G 1 v Z G l m a c O p L n t D b 2 x 1 b W 4 0 O D Q s N D g z f S Z x d W 9 0 O y w m c X V v d D t T Z W N 0 a W 9 u M S 9 P Z m Z z a G 9 y Z S B 3 Z W F s d G g v V H l w Z S B t b 2 R p Z m n D q S 5 7 Q 2 9 s d W 1 u N D g 1 L D Q 4 N H 0 m c X V v d D s s J n F 1 b 3 Q 7 U 2 V j d G l v b j E v T 2 Z m c 2 h v c m U g d 2 V h b H R o L 1 R 5 c G U g b W 9 k a W Z p w 6 k u e 0 N v b H V t b j Q 4 N i w 0 O D V 9 J n F 1 b 3 Q 7 L C Z x d W 9 0 O 1 N l Y 3 R p b 2 4 x L 0 9 m Z n N o b 3 J l I H d l Y W x 0 a C 9 U e X B l I G 1 v Z G l m a c O p L n t D b 2 x 1 b W 4 0 O D c s N D g 2 f S Z x d W 9 0 O y w m c X V v d D t T Z W N 0 a W 9 u M S 9 P Z m Z z a G 9 y Z S B 3 Z W F s d G g v V H l w Z S B t b 2 R p Z m n D q S 5 7 Q 2 9 s d W 1 u N D g 4 L D Q 4 N 3 0 m c X V v d D s s J n F 1 b 3 Q 7 U 2 V j d G l v b j E v T 2 Z m c 2 h v c m U g d 2 V h b H R o L 1 R 5 c G U g b W 9 k a W Z p w 6 k u e 0 N v b H V t b j Q 4 O S w 0 O D h 9 J n F 1 b 3 Q 7 L C Z x d W 9 0 O 1 N l Y 3 R p b 2 4 x L 0 9 m Z n N o b 3 J l I H d l Y W x 0 a C 9 U e X B l I G 1 v Z G l m a c O p L n t D b 2 x 1 b W 4 0 O T A s N D g 5 f S Z x d W 9 0 O y w m c X V v d D t T Z W N 0 a W 9 u M S 9 P Z m Z z a G 9 y Z S B 3 Z W F s d G g v V H l w Z S B t b 2 R p Z m n D q S 5 7 Q 2 9 s d W 1 u N D k x L D Q 5 M H 0 m c X V v d D s s J n F 1 b 3 Q 7 U 2 V j d G l v b j E v T 2 Z m c 2 h v c m U g d 2 V h b H R o L 1 R 5 c G U g b W 9 k a W Z p w 6 k u e 0 N v b H V t b j Q 5 M i w 0 O T F 9 J n F 1 b 3 Q 7 L C Z x d W 9 0 O 1 N l Y 3 R p b 2 4 x L 0 9 m Z n N o b 3 J l I H d l Y W x 0 a C 9 U e X B l I G 1 v Z G l m a c O p L n t D b 2 x 1 b W 4 0 O T M s N D k y f S Z x d W 9 0 O y w m c X V v d D t T Z W N 0 a W 9 u M S 9 P Z m Z z a G 9 y Z S B 3 Z W F s d G g v V H l w Z S B t b 2 R p Z m n D q S 5 7 Q 2 9 s d W 1 u N D k 0 L D Q 5 M 3 0 m c X V v d D s s J n F 1 b 3 Q 7 U 2 V j d G l v b j E v T 2 Z m c 2 h v c m U g d 2 V h b H R o L 1 R 5 c G U g b W 9 k a W Z p w 6 k u e 0 N v b H V t b j Q 5 N S w 0 O T R 9 J n F 1 b 3 Q 7 L C Z x d W 9 0 O 1 N l Y 3 R p b 2 4 x L 0 9 m Z n N o b 3 J l I H d l Y W x 0 a C 9 U e X B l I G 1 v Z G l m a c O p L n t D b 2 x 1 b W 4 0 O T Y s N D k 1 f S Z x d W 9 0 O y w m c X V v d D t T Z W N 0 a W 9 u M S 9 P Z m Z z a G 9 y Z S B 3 Z W F s d G g v V H l w Z S B t b 2 R p Z m n D q S 5 7 Q 2 9 s d W 1 u N D k 3 L D Q 5 N n 0 m c X V v d D s s J n F 1 b 3 Q 7 U 2 V j d G l v b j E v T 2 Z m c 2 h v c m U g d 2 V h b H R o L 1 R 5 c G U g b W 9 k a W Z p w 6 k u e 0 N v b H V t b j Q 5 O C w 0 O T d 9 J n F 1 b 3 Q 7 L C Z x d W 9 0 O 1 N l Y 3 R p b 2 4 x L 0 9 m Z n N o b 3 J l I H d l Y W x 0 a C 9 U e X B l I G 1 v Z G l m a c O p L n t D b 2 x 1 b W 4 0 O T k s N D k 4 f S Z x d W 9 0 O y w m c X V v d D t T Z W N 0 a W 9 u M S 9 P Z m Z z a G 9 y Z S B 3 Z W F s d G g v V H l w Z S B t b 2 R p Z m n D q S 5 7 Q 2 9 s d W 1 u N T A w L D Q 5 O X 0 m c X V v d D s s J n F 1 b 3 Q 7 U 2 V j d G l v b j E v T 2 Z m c 2 h v c m U g d 2 V h b H R o L 1 R 5 c G U g b W 9 k a W Z p w 6 k u e 0 N v b H V t b j U w M S w 1 M D B 9 J n F 1 b 3 Q 7 L C Z x d W 9 0 O 1 N l Y 3 R p b 2 4 x L 0 9 m Z n N o b 3 J l I H d l Y W x 0 a C 9 U e X B l I G 1 v Z G l m a c O p L n t D b 2 x 1 b W 4 1 M D I s N T A x f S Z x d W 9 0 O y w m c X V v d D t T Z W N 0 a W 9 u M S 9 P Z m Z z a G 9 y Z S B 3 Z W F s d G g v V H l w Z S B t b 2 R p Z m n D q S 5 7 Q 2 9 s d W 1 u N T A z L D U w M n 0 m c X V v d D s s J n F 1 b 3 Q 7 U 2 V j d G l v b j E v T 2 Z m c 2 h v c m U g d 2 V h b H R o L 1 R 5 c G U g b W 9 k a W Z p w 6 k u e 0 N v b H V t b j U w N C w 1 M D N 9 J n F 1 b 3 Q 7 L C Z x d W 9 0 O 1 N l Y 3 R p b 2 4 x L 0 9 m Z n N o b 3 J l I H d l Y W x 0 a C 9 U e X B l I G 1 v Z G l m a c O p L n t D b 2 x 1 b W 4 1 M D U s N T A 0 f S Z x d W 9 0 O y w m c X V v d D t T Z W N 0 a W 9 u M S 9 P Z m Z z a G 9 y Z S B 3 Z W F s d G g v V H l w Z S B t b 2 R p Z m n D q S 5 7 Q 2 9 s d W 1 u N T A 2 L D U w N X 0 m c X V v d D s s J n F 1 b 3 Q 7 U 2 V j d G l v b j E v T 2 Z m c 2 h v c m U g d 2 V h b H R o L 1 R 5 c G U g b W 9 k a W Z p w 6 k u e 0 N v b H V t b j U w N y w 1 M D Z 9 J n F 1 b 3 Q 7 L C Z x d W 9 0 O 1 N l Y 3 R p b 2 4 x L 0 9 m Z n N o b 3 J l I H d l Y W x 0 a C 9 U e X B l I G 1 v Z G l m a c O p L n t D b 2 x 1 b W 4 1 M D g s N T A 3 f S Z x d W 9 0 O y w m c X V v d D t T Z W N 0 a W 9 u M S 9 P Z m Z z a G 9 y Z S B 3 Z W F s d G g v V H l w Z S B t b 2 R p Z m n D q S 5 7 Q 2 9 s d W 1 u N T A 5 L D U w O H 0 m c X V v d D s s J n F 1 b 3 Q 7 U 2 V j d G l v b j E v T 2 Z m c 2 h v c m U g d 2 V h b H R o L 1 R 5 c G U g b W 9 k a W Z p w 6 k u e 0 N v b H V t b j U x M C w 1 M D l 9 J n F 1 b 3 Q 7 L C Z x d W 9 0 O 1 N l Y 3 R p b 2 4 x L 0 9 m Z n N o b 3 J l I H d l Y W x 0 a C 9 U e X B l I G 1 v Z G l m a c O p L n t D b 2 x 1 b W 4 1 M T E s N T E w f S Z x d W 9 0 O y w m c X V v d D t T Z W N 0 a W 9 u M S 9 P Z m Z z a G 9 y Z S B 3 Z W F s d G g v V H l w Z S B t b 2 R p Z m n D q S 5 7 Q 2 9 s d W 1 u N T E y L D U x M X 0 m c X V v d D s s J n F 1 b 3 Q 7 U 2 V j d G l v b j E v T 2 Z m c 2 h v c m U g d 2 V h b H R o L 1 R 5 c G U g b W 9 k a W Z p w 6 k u e 0 N v b H V t b j U x M y w 1 M T J 9 J n F 1 b 3 Q 7 L C Z x d W 9 0 O 1 N l Y 3 R p b 2 4 x L 0 9 m Z n N o b 3 J l I H d l Y W x 0 a C 9 U e X B l I G 1 v Z G l m a c O p L n t D b 2 x 1 b W 4 1 M T Q s N T E z f S Z x d W 9 0 O y w m c X V v d D t T Z W N 0 a W 9 u M S 9 P Z m Z z a G 9 y Z S B 3 Z W F s d G g v V H l w Z S B t b 2 R p Z m n D q S 5 7 Q 2 9 s d W 1 u N T E 1 L D U x N H 0 m c X V v d D s s J n F 1 b 3 Q 7 U 2 V j d G l v b j E v T 2 Z m c 2 h v c m U g d 2 V h b H R o L 1 R 5 c G U g b W 9 k a W Z p w 6 k u e 0 N v b H V t b j U x N i w 1 M T V 9 J n F 1 b 3 Q 7 L C Z x d W 9 0 O 1 N l Y 3 R p b 2 4 x L 0 9 m Z n N o b 3 J l I H d l Y W x 0 a C 9 U e X B l I G 1 v Z G l m a c O p L n t D b 2 x 1 b W 4 1 M T c s N T E 2 f S Z x d W 9 0 O y w m c X V v d D t T Z W N 0 a W 9 u M S 9 P Z m Z z a G 9 y Z S B 3 Z W F s d G g v V H l w Z S B t b 2 R p Z m n D q S 5 7 Q 2 9 s d W 1 u N T E 4 L D U x N 3 0 m c X V v d D s s J n F 1 b 3 Q 7 U 2 V j d G l v b j E v T 2 Z m c 2 h v c m U g d 2 V h b H R o L 1 R 5 c G U g b W 9 k a W Z p w 6 k u e 0 N v b H V t b j U x O S w 1 M T h 9 J n F 1 b 3 Q 7 L C Z x d W 9 0 O 1 N l Y 3 R p b 2 4 x L 0 9 m Z n N o b 3 J l I H d l Y W x 0 a C 9 U e X B l I G 1 v Z G l m a c O p L n t D b 2 x 1 b W 4 1 M j A s N T E 5 f S Z x d W 9 0 O y w m c X V v d D t T Z W N 0 a W 9 u M S 9 P Z m Z z a G 9 y Z S B 3 Z W F s d G g v V H l w Z S B t b 2 R p Z m n D q S 5 7 Q 2 9 s d W 1 u N T I x L D U y M H 0 m c X V v d D s s J n F 1 b 3 Q 7 U 2 V j d G l v b j E v T 2 Z m c 2 h v c m U g d 2 V h b H R o L 1 R 5 c G U g b W 9 k a W Z p w 6 k u e 0 N v b H V t b j U y M i w 1 M j F 9 J n F 1 b 3 Q 7 L C Z x d W 9 0 O 1 N l Y 3 R p b 2 4 x L 0 9 m Z n N o b 3 J l I H d l Y W x 0 a C 9 U e X B l I G 1 v Z G l m a c O p L n t D b 2 x 1 b W 4 1 M j M s N T I y f S Z x d W 9 0 O y w m c X V v d D t T Z W N 0 a W 9 u M S 9 P Z m Z z a G 9 y Z S B 3 Z W F s d G g v V H l w Z S B t b 2 R p Z m n D q S 5 7 Q 2 9 s d W 1 u N T I 0 L D U y M 3 0 m c X V v d D s s J n F 1 b 3 Q 7 U 2 V j d G l v b j E v T 2 Z m c 2 h v c m U g d 2 V h b H R o L 1 R 5 c G U g b W 9 k a W Z p w 6 k u e 0 N v b H V t b j U y N S w 1 M j R 9 J n F 1 b 3 Q 7 L C Z x d W 9 0 O 1 N l Y 3 R p b 2 4 x L 0 9 m Z n N o b 3 J l I H d l Y W x 0 a C 9 U e X B l I G 1 v Z G l m a c O p L n t D b 2 x 1 b W 4 1 M j Y s N T I 1 f S Z x d W 9 0 O y w m c X V v d D t T Z W N 0 a W 9 u M S 9 P Z m Z z a G 9 y Z S B 3 Z W F s d G g v V H l w Z S B t b 2 R p Z m n D q S 5 7 Q 2 9 s d W 1 u N T I 3 L D U y N n 0 m c X V v d D s s J n F 1 b 3 Q 7 U 2 V j d G l v b j E v T 2 Z m c 2 h v c m U g d 2 V h b H R o L 1 R 5 c G U g b W 9 k a W Z p w 6 k u e 0 N v b H V t b j U y O C w 1 M j d 9 J n F 1 b 3 Q 7 L C Z x d W 9 0 O 1 N l Y 3 R p b 2 4 x L 0 9 m Z n N o b 3 J l I H d l Y W x 0 a C 9 U e X B l I G 1 v Z G l m a c O p L n t D b 2 x 1 b W 4 1 M j k s N T I 4 f S Z x d W 9 0 O y w m c X V v d D t T Z W N 0 a W 9 u M S 9 P Z m Z z a G 9 y Z S B 3 Z W F s d G g v V H l w Z S B t b 2 R p Z m n D q S 5 7 Q 2 9 s d W 1 u N T M w L D U y O X 0 m c X V v d D s s J n F 1 b 3 Q 7 U 2 V j d G l v b j E v T 2 Z m c 2 h v c m U g d 2 V h b H R o L 1 R 5 c G U g b W 9 k a W Z p w 6 k u e 0 N v b H V t b j U z M S w 1 M z B 9 J n F 1 b 3 Q 7 L C Z x d W 9 0 O 1 N l Y 3 R p b 2 4 x L 0 9 m Z n N o b 3 J l I H d l Y W x 0 a C 9 U e X B l I G 1 v Z G l m a c O p L n t D b 2 x 1 b W 4 1 M z I s N T M x f S Z x d W 9 0 O y w m c X V v d D t T Z W N 0 a W 9 u M S 9 P Z m Z z a G 9 y Z S B 3 Z W F s d G g v V H l w Z S B t b 2 R p Z m n D q S 5 7 Q 2 9 s d W 1 u N T M z L D U z M n 0 m c X V v d D s s J n F 1 b 3 Q 7 U 2 V j d G l v b j E v T 2 Z m c 2 h v c m U g d 2 V h b H R o L 1 R 5 c G U g b W 9 k a W Z p w 6 k u e 0 N v b H V t b j U z N C w 1 M z N 9 J n F 1 b 3 Q 7 L C Z x d W 9 0 O 1 N l Y 3 R p b 2 4 x L 0 9 m Z n N o b 3 J l I H d l Y W x 0 a C 9 U e X B l I G 1 v Z G l m a c O p L n t D b 2 x 1 b W 4 1 M z U s N T M 0 f S Z x d W 9 0 O y w m c X V v d D t T Z W N 0 a W 9 u M S 9 P Z m Z z a G 9 y Z S B 3 Z W F s d G g v V H l w Z S B t b 2 R p Z m n D q S 5 7 Q 2 9 s d W 1 u N T M 2 L D U z N X 0 m c X V v d D s s J n F 1 b 3 Q 7 U 2 V j d G l v b j E v T 2 Z m c 2 h v c m U g d 2 V h b H R o L 1 R 5 c G U g b W 9 k a W Z p w 6 k u e 0 N v b H V t b j U z N y w 1 M z Z 9 J n F 1 b 3 Q 7 L C Z x d W 9 0 O 1 N l Y 3 R p b 2 4 x L 0 9 m Z n N o b 3 J l I H d l Y W x 0 a C 9 U e X B l I G 1 v Z G l m a c O p L n t D b 2 x 1 b W 4 1 M z g s N T M 3 f S Z x d W 9 0 O y w m c X V v d D t T Z W N 0 a W 9 u M S 9 P Z m Z z a G 9 y Z S B 3 Z W F s d G g v V H l w Z S B t b 2 R p Z m n D q S 5 7 Q 2 9 s d W 1 u N T M 5 L D U z O H 0 m c X V v d D s s J n F 1 b 3 Q 7 U 2 V j d G l v b j E v T 2 Z m c 2 h v c m U g d 2 V h b H R o L 1 R 5 c G U g b W 9 k a W Z p w 6 k u e 0 N v b H V t b j U 0 M C w 1 M z l 9 J n F 1 b 3 Q 7 L C Z x d W 9 0 O 1 N l Y 3 R p b 2 4 x L 0 9 m Z n N o b 3 J l I H d l Y W x 0 a C 9 U e X B l I G 1 v Z G l m a c O p L n t D b 2 x 1 b W 4 1 N D E s N T Q w f S Z x d W 9 0 O y w m c X V v d D t T Z W N 0 a W 9 u M S 9 P Z m Z z a G 9 y Z S B 3 Z W F s d G g v V H l w Z S B t b 2 R p Z m n D q S 5 7 Q 2 9 s d W 1 u N T Q y L D U 0 M X 0 m c X V v d D s s J n F 1 b 3 Q 7 U 2 V j d G l v b j E v T 2 Z m c 2 h v c m U g d 2 V h b H R o L 1 R 5 c G U g b W 9 k a W Z p w 6 k u e 0 N v b H V t b j U 0 M y w 1 N D J 9 J n F 1 b 3 Q 7 L C Z x d W 9 0 O 1 N l Y 3 R p b 2 4 x L 0 9 m Z n N o b 3 J l I H d l Y W x 0 a C 9 U e X B l I G 1 v Z G l m a c O p L n t D b 2 x 1 b W 4 1 N D Q s N T Q z f S Z x d W 9 0 O y w m c X V v d D t T Z W N 0 a W 9 u M S 9 P Z m Z z a G 9 y Z S B 3 Z W F s d G g v V H l w Z S B t b 2 R p Z m n D q S 5 7 Q 2 9 s d W 1 u N T Q 1 L D U 0 N H 0 m c X V v d D s s J n F 1 b 3 Q 7 U 2 V j d G l v b j E v T 2 Z m c 2 h v c m U g d 2 V h b H R o L 1 R 5 c G U g b W 9 k a W Z p w 6 k u e 0 N v b H V t b j U 0 N i w 1 N D V 9 J n F 1 b 3 Q 7 L C Z x d W 9 0 O 1 N l Y 3 R p b 2 4 x L 0 9 m Z n N o b 3 J l I H d l Y W x 0 a C 9 U e X B l I G 1 v Z G l m a c O p L n t D b 2 x 1 b W 4 1 N D c s N T Q 2 f S Z x d W 9 0 O y w m c X V v d D t T Z W N 0 a W 9 u M S 9 P Z m Z z a G 9 y Z S B 3 Z W F s d G g v V H l w Z S B t b 2 R p Z m n D q S 5 7 Q 2 9 s d W 1 u N T Q 4 L D U 0 N 3 0 m c X V v d D s s J n F 1 b 3 Q 7 U 2 V j d G l v b j E v T 2 Z m c 2 h v c m U g d 2 V h b H R o L 1 R 5 c G U g b W 9 k a W Z p w 6 k u e 0 N v b H V t b j U 0 O S w 1 N D h 9 J n F 1 b 3 Q 7 L C Z x d W 9 0 O 1 N l Y 3 R p b 2 4 x L 0 9 m Z n N o b 3 J l I H d l Y W x 0 a C 9 U e X B l I G 1 v Z G l m a c O p L n t D b 2 x 1 b W 4 1 N T A s N T Q 5 f S Z x d W 9 0 O y w m c X V v d D t T Z W N 0 a W 9 u M S 9 P Z m Z z a G 9 y Z S B 3 Z W F s d G g v V H l w Z S B t b 2 R p Z m n D q S 5 7 Q 2 9 s d W 1 u N T U x L D U 1 M H 0 m c X V v d D s s J n F 1 b 3 Q 7 U 2 V j d G l v b j E v T 2 Z m c 2 h v c m U g d 2 V h b H R o L 1 R 5 c G U g b W 9 k a W Z p w 6 k u e 0 N v b H V t b j U 1 M i w 1 N T F 9 J n F 1 b 3 Q 7 L C Z x d W 9 0 O 1 N l Y 3 R p b 2 4 x L 0 9 m Z n N o b 3 J l I H d l Y W x 0 a C 9 U e X B l I G 1 v Z G l m a c O p L n t D b 2 x 1 b W 4 1 N T M s N T U y f S Z x d W 9 0 O y w m c X V v d D t T Z W N 0 a W 9 u M S 9 P Z m Z z a G 9 y Z S B 3 Z W F s d G g v V H l w Z S B t b 2 R p Z m n D q S 5 7 Q 2 9 s d W 1 u N T U 0 L D U 1 M 3 0 m c X V v d D s s J n F 1 b 3 Q 7 U 2 V j d G l v b j E v T 2 Z m c 2 h v c m U g d 2 V h b H R o L 1 R 5 c G U g b W 9 k a W Z p w 6 k u e 0 N v b H V t b j U 1 N S w 1 N T R 9 J n F 1 b 3 Q 7 L C Z x d W 9 0 O 1 N l Y 3 R p b 2 4 x L 0 9 m Z n N o b 3 J l I H d l Y W x 0 a C 9 U e X B l I G 1 v Z G l m a c O p L n t D b 2 x 1 b W 4 1 N T Y s N T U 1 f S Z x d W 9 0 O y w m c X V v d D t T Z W N 0 a W 9 u M S 9 P Z m Z z a G 9 y Z S B 3 Z W F s d G g v V H l w Z S B t b 2 R p Z m n D q S 5 7 Q 2 9 s d W 1 u N T U 3 L D U 1 N n 0 m c X V v d D s s J n F 1 b 3 Q 7 U 2 V j d G l v b j E v T 2 Z m c 2 h v c m U g d 2 V h b H R o L 1 R 5 c G U g b W 9 k a W Z p w 6 k u e 0 N v b H V t b j U 1 O C w 1 N T d 9 J n F 1 b 3 Q 7 L C Z x d W 9 0 O 1 N l Y 3 R p b 2 4 x L 0 9 m Z n N o b 3 J l I H d l Y W x 0 a C 9 U e X B l I G 1 v Z G l m a c O p L n t D b 2 x 1 b W 4 1 N T k s N T U 4 f S Z x d W 9 0 O y w m c X V v d D t T Z W N 0 a W 9 u M S 9 P Z m Z z a G 9 y Z S B 3 Z W F s d G g v V H l w Z S B t b 2 R p Z m n D q S 5 7 Q 2 9 s d W 1 u N T Y w L D U 1 O X 0 m c X V v d D s s J n F 1 b 3 Q 7 U 2 V j d G l v b j E v T 2 Z m c 2 h v c m U g d 2 V h b H R o L 1 R 5 c G U g b W 9 k a W Z p w 6 k u e 0 N v b H V t b j U 2 M S w 1 N j B 9 J n F 1 b 3 Q 7 L C Z x d W 9 0 O 1 N l Y 3 R p b 2 4 x L 0 9 m Z n N o b 3 J l I H d l Y W x 0 a C 9 U e X B l I G 1 v Z G l m a c O p L n t D b 2 x 1 b W 4 1 N j I s N T Y x f S Z x d W 9 0 O y w m c X V v d D t T Z W N 0 a W 9 u M S 9 P Z m Z z a G 9 y Z S B 3 Z W F s d G g v V H l w Z S B t b 2 R p Z m n D q S 5 7 Q 2 9 s d W 1 u N T Y z L D U 2 M n 0 m c X V v d D s s J n F 1 b 3 Q 7 U 2 V j d G l v b j E v T 2 Z m c 2 h v c m U g d 2 V h b H R o L 1 R 5 c G U g b W 9 k a W Z p w 6 k u e 0 N v b H V t b j U 2 N C w 1 N j N 9 J n F 1 b 3 Q 7 L C Z x d W 9 0 O 1 N l Y 3 R p b 2 4 x L 0 9 m Z n N o b 3 J l I H d l Y W x 0 a C 9 U e X B l I G 1 v Z G l m a c O p L n t D b 2 x 1 b W 4 1 N j U s N T Y 0 f S Z x d W 9 0 O y w m c X V v d D t T Z W N 0 a W 9 u M S 9 P Z m Z z a G 9 y Z S B 3 Z W F s d G g v V H l w Z S B t b 2 R p Z m n D q S 5 7 Q 2 9 s d W 1 u N T Y 2 L D U 2 N X 0 m c X V v d D s s J n F 1 b 3 Q 7 U 2 V j d G l v b j E v T 2 Z m c 2 h v c m U g d 2 V h b H R o L 1 R 5 c G U g b W 9 k a W Z p w 6 k u e 0 N v b H V t b j U 2 N y w 1 N j Z 9 J n F 1 b 3 Q 7 L C Z x d W 9 0 O 1 N l Y 3 R p b 2 4 x L 0 9 m Z n N o b 3 J l I H d l Y W x 0 a C 9 U e X B l I G 1 v Z G l m a c O p L n t D b 2 x 1 b W 4 1 N j g s N T Y 3 f S Z x d W 9 0 O y w m c X V v d D t T Z W N 0 a W 9 u M S 9 P Z m Z z a G 9 y Z S B 3 Z W F s d G g v V H l w Z S B t b 2 R p Z m n D q S 5 7 Q 2 9 s d W 1 u N T Y 5 L D U 2 O H 0 m c X V v d D s s J n F 1 b 3 Q 7 U 2 V j d G l v b j E v T 2 Z m c 2 h v c m U g d 2 V h b H R o L 1 R 5 c G U g b W 9 k a W Z p w 6 k u e 0 N v b H V t b j U 3 M C w 1 N j l 9 J n F 1 b 3 Q 7 L C Z x d W 9 0 O 1 N l Y 3 R p b 2 4 x L 0 9 m Z n N o b 3 J l I H d l Y W x 0 a C 9 U e X B l I G 1 v Z G l m a c O p L n t D b 2 x 1 b W 4 1 N z E s N T c w f S Z x d W 9 0 O y w m c X V v d D t T Z W N 0 a W 9 u M S 9 P Z m Z z a G 9 y Z S B 3 Z W F s d G g v V H l w Z S B t b 2 R p Z m n D q S 5 7 Q 2 9 s d W 1 u N T c y L D U 3 M X 0 m c X V v d D s s J n F 1 b 3 Q 7 U 2 V j d G l v b j E v T 2 Z m c 2 h v c m U g d 2 V h b H R o L 1 R 5 c G U g b W 9 k a W Z p w 6 k u e 0 N v b H V t b j U 3 M y w 1 N z J 9 J n F 1 b 3 Q 7 L C Z x d W 9 0 O 1 N l Y 3 R p b 2 4 x L 0 9 m Z n N o b 3 J l I H d l Y W x 0 a C 9 U e X B l I G 1 v Z G l m a c O p L n t D b 2 x 1 b W 4 1 N z Q s N T c z f S Z x d W 9 0 O y w m c X V v d D t T Z W N 0 a W 9 u M S 9 P Z m Z z a G 9 y Z S B 3 Z W F s d G g v V H l w Z S B t b 2 R p Z m n D q S 5 7 Q 2 9 s d W 1 u N T c 1 L D U 3 N H 0 m c X V v d D s s J n F 1 b 3 Q 7 U 2 V j d G l v b j E v T 2 Z m c 2 h v c m U g d 2 V h b H R o L 1 R 5 c G U g b W 9 k a W Z p w 6 k u e 0 N v b H V t b j U 3 N i w 1 N z V 9 J n F 1 b 3 Q 7 L C Z x d W 9 0 O 1 N l Y 3 R p b 2 4 x L 0 9 m Z n N o b 3 J l I H d l Y W x 0 a C 9 U e X B l I G 1 v Z G l m a c O p L n t D b 2 x 1 b W 4 1 N z c s N T c 2 f S Z x d W 9 0 O y w m c X V v d D t T Z W N 0 a W 9 u M S 9 P Z m Z z a G 9 y Z S B 3 Z W F s d G g v V H l w Z S B t b 2 R p Z m n D q S 5 7 Q 2 9 s d W 1 u N T c 4 L D U 3 N 3 0 m c X V v d D s s J n F 1 b 3 Q 7 U 2 V j d G l v b j E v T 2 Z m c 2 h v c m U g d 2 V h b H R o L 1 R 5 c G U g b W 9 k a W Z p w 6 k u e 0 N v b H V t b j U 3 O S w 1 N z h 9 J n F 1 b 3 Q 7 L C Z x d W 9 0 O 1 N l Y 3 R p b 2 4 x L 0 9 m Z n N o b 3 J l I H d l Y W x 0 a C 9 U e X B l I G 1 v Z G l m a c O p L n t D b 2 x 1 b W 4 1 O D A s N T c 5 f S Z x d W 9 0 O y w m c X V v d D t T Z W N 0 a W 9 u M S 9 P Z m Z z a G 9 y Z S B 3 Z W F s d G g v V H l w Z S B t b 2 R p Z m n D q S 5 7 Q 2 9 s d W 1 u N T g x L D U 4 M H 0 m c X V v d D s s J n F 1 b 3 Q 7 U 2 V j d G l v b j E v T 2 Z m c 2 h v c m U g d 2 V h b H R o L 1 R 5 c G U g b W 9 k a W Z p w 6 k u e 0 N v b H V t b j U 4 M i w 1 O D F 9 J n F 1 b 3 Q 7 L C Z x d W 9 0 O 1 N l Y 3 R p b 2 4 x L 0 9 m Z n N o b 3 J l I H d l Y W x 0 a C 9 U e X B l I G 1 v Z G l m a c O p L n t D b 2 x 1 b W 4 1 O D M s N T g y f S Z x d W 9 0 O y w m c X V v d D t T Z W N 0 a W 9 u M S 9 P Z m Z z a G 9 y Z S B 3 Z W F s d G g v V H l w Z S B t b 2 R p Z m n D q S 5 7 Q 2 9 s d W 1 u N T g 0 L D U 4 M 3 0 m c X V v d D s s J n F 1 b 3 Q 7 U 2 V j d G l v b j E v T 2 Z m c 2 h v c m U g d 2 V h b H R o L 1 R 5 c G U g b W 9 k a W Z p w 6 k u e 0 N v b H V t b j U 4 N S w 1 O D R 9 J n F 1 b 3 Q 7 L C Z x d W 9 0 O 1 N l Y 3 R p b 2 4 x L 0 9 m Z n N o b 3 J l I H d l Y W x 0 a C 9 U e X B l I G 1 v Z G l m a c O p L n t D b 2 x 1 b W 4 1 O D Y s N T g 1 f S Z x d W 9 0 O y w m c X V v d D t T Z W N 0 a W 9 u M S 9 P Z m Z z a G 9 y Z S B 3 Z W F s d G g v V H l w Z S B t b 2 R p Z m n D q S 5 7 Q 2 9 s d W 1 u N T g 3 L D U 4 N n 0 m c X V v d D s s J n F 1 b 3 Q 7 U 2 V j d G l v b j E v T 2 Z m c 2 h v c m U g d 2 V h b H R o L 1 R 5 c G U g b W 9 k a W Z p w 6 k u e 0 N v b H V t b j U 4 O C w 1 O D d 9 J n F 1 b 3 Q 7 L C Z x d W 9 0 O 1 N l Y 3 R p b 2 4 x L 0 9 m Z n N o b 3 J l I H d l Y W x 0 a C 9 U e X B l I G 1 v Z G l m a c O p L n t D b 2 x 1 b W 4 1 O D k s N T g 4 f S Z x d W 9 0 O y w m c X V v d D t T Z W N 0 a W 9 u M S 9 P Z m Z z a G 9 y Z S B 3 Z W F s d G g v V H l w Z S B t b 2 R p Z m n D q S 5 7 Q 2 9 s d W 1 u N T k w L D U 4 O X 0 m c X V v d D s s J n F 1 b 3 Q 7 U 2 V j d G l v b j E v T 2 Z m c 2 h v c m U g d 2 V h b H R o L 1 R 5 c G U g b W 9 k a W Z p w 6 k u e 0 N v b H V t b j U 5 M S w 1 O T B 9 J n F 1 b 3 Q 7 L C Z x d W 9 0 O 1 N l Y 3 R p b 2 4 x L 0 9 m Z n N o b 3 J l I H d l Y W x 0 a C 9 U e X B l I G 1 v Z G l m a c O p L n t D b 2 x 1 b W 4 1 O T I s N T k x f S Z x d W 9 0 O y w m c X V v d D t T Z W N 0 a W 9 u M S 9 P Z m Z z a G 9 y Z S B 3 Z W F s d G g v V H l w Z S B t b 2 R p Z m n D q S 5 7 Q 2 9 s d W 1 u N T k z L D U 5 M n 0 m c X V v d D s s J n F 1 b 3 Q 7 U 2 V j d G l v b j E v T 2 Z m c 2 h v c m U g d 2 V h b H R o L 1 R 5 c G U g b W 9 k a W Z p w 6 k u e 0 N v b H V t b j U 5 N C w 1 O T N 9 J n F 1 b 3 Q 7 L C Z x d W 9 0 O 1 N l Y 3 R p b 2 4 x L 0 9 m Z n N o b 3 J l I H d l Y W x 0 a C 9 U e X B l I G 1 v Z G l m a c O p L n t D b 2 x 1 b W 4 1 O T U s N T k 0 f S Z x d W 9 0 O y w m c X V v d D t T Z W N 0 a W 9 u M S 9 P Z m Z z a G 9 y Z S B 3 Z W F s d G g v V H l w Z S B t b 2 R p Z m n D q S 5 7 Q 2 9 s d W 1 u N T k 2 L D U 5 N X 0 m c X V v d D s s J n F 1 b 3 Q 7 U 2 V j d G l v b j E v T 2 Z m c 2 h v c m U g d 2 V h b H R o L 1 R 5 c G U g b W 9 k a W Z p w 6 k u e 0 N v b H V t b j U 5 N y w 1 O T Z 9 J n F 1 b 3 Q 7 L C Z x d W 9 0 O 1 N l Y 3 R p b 2 4 x L 0 9 m Z n N o b 3 J l I H d l Y W x 0 a C 9 U e X B l I G 1 v Z G l m a c O p L n t D b 2 x 1 b W 4 1 O T g s N T k 3 f S Z x d W 9 0 O y w m c X V v d D t T Z W N 0 a W 9 u M S 9 P Z m Z z a G 9 y Z S B 3 Z W F s d G g v V H l w Z S B t b 2 R p Z m n D q S 5 7 Q 2 9 s d W 1 u N T k 5 L D U 5 O H 0 m c X V v d D s s J n F 1 b 3 Q 7 U 2 V j d G l v b j E v T 2 Z m c 2 h v c m U g d 2 V h b H R o L 1 R 5 c G U g b W 9 k a W Z p w 6 k u e 0 N v b H V t b j Y w M C w 1 O T l 9 J n F 1 b 3 Q 7 L C Z x d W 9 0 O 1 N l Y 3 R p b 2 4 x L 0 9 m Z n N o b 3 J l I H d l Y W x 0 a C 9 U e X B l I G 1 v Z G l m a c O p L n t D b 2 x 1 b W 4 2 M D E s N j A w f S Z x d W 9 0 O y w m c X V v d D t T Z W N 0 a W 9 u M S 9 P Z m Z z a G 9 y Z S B 3 Z W F s d G g v V H l w Z S B t b 2 R p Z m n D q S 5 7 Q 2 9 s d W 1 u N j A y L D Y w M X 0 m c X V v d D s s J n F 1 b 3 Q 7 U 2 V j d G l v b j E v T 2 Z m c 2 h v c m U g d 2 V h b H R o L 1 R 5 c G U g b W 9 k a W Z p w 6 k u e 0 N v b H V t b j Y w M y w 2 M D J 9 J n F 1 b 3 Q 7 L C Z x d W 9 0 O 1 N l Y 3 R p b 2 4 x L 0 9 m Z n N o b 3 J l I H d l Y W x 0 a C 9 U e X B l I G 1 v Z G l m a c O p L n t D b 2 x 1 b W 4 2 M D Q s N j A z f S Z x d W 9 0 O y w m c X V v d D t T Z W N 0 a W 9 u M S 9 P Z m Z z a G 9 y Z S B 3 Z W F s d G g v V H l w Z S B t b 2 R p Z m n D q S 5 7 Q 2 9 s d W 1 u N j A 1 L D Y w N H 0 m c X V v d D s s J n F 1 b 3 Q 7 U 2 V j d G l v b j E v T 2 Z m c 2 h v c m U g d 2 V h b H R o L 1 R 5 c G U g b W 9 k a W Z p w 6 k u e 0 N v b H V t b j Y w N i w 2 M D V 9 J n F 1 b 3 Q 7 L C Z x d W 9 0 O 1 N l Y 3 R p b 2 4 x L 0 9 m Z n N o b 3 J l I H d l Y W x 0 a C 9 U e X B l I G 1 v Z G l m a c O p L n t D b 2 x 1 b W 4 2 M D c s N j A 2 f S Z x d W 9 0 O y w m c X V v d D t T Z W N 0 a W 9 u M S 9 P Z m Z z a G 9 y Z S B 3 Z W F s d G g v V H l w Z S B t b 2 R p Z m n D q S 5 7 Q 2 9 s d W 1 u N j A 4 L D Y w N 3 0 m c X V v d D s s J n F 1 b 3 Q 7 U 2 V j d G l v b j E v T 2 Z m c 2 h v c m U g d 2 V h b H R o L 1 R 5 c G U g b W 9 k a W Z p w 6 k u e 0 N v b H V t b j Y w O S w 2 M D h 9 J n F 1 b 3 Q 7 L C Z x d W 9 0 O 1 N l Y 3 R p b 2 4 x L 0 9 m Z n N o b 3 J l I H d l Y W x 0 a C 9 U e X B l I G 1 v Z G l m a c O p L n t D b 2 x 1 b W 4 2 M T A s N j A 5 f S Z x d W 9 0 O y w m c X V v d D t T Z W N 0 a W 9 u M S 9 P Z m Z z a G 9 y Z S B 3 Z W F s d G g v V H l w Z S B t b 2 R p Z m n D q S 5 7 Q 2 9 s d W 1 u N j E x L D Y x M H 0 m c X V v d D s s J n F 1 b 3 Q 7 U 2 V j d G l v b j E v T 2 Z m c 2 h v c m U g d 2 V h b H R o L 1 R 5 c G U g b W 9 k a W Z p w 6 k u e 0 N v b H V t b j Y x M i w 2 M T F 9 J n F 1 b 3 Q 7 L C Z x d W 9 0 O 1 N l Y 3 R p b 2 4 x L 0 9 m Z n N o b 3 J l I H d l Y W x 0 a C 9 U e X B l I G 1 v Z G l m a c O p L n t D b 2 x 1 b W 4 2 M T M s N j E y f S Z x d W 9 0 O y w m c X V v d D t T Z W N 0 a W 9 u M S 9 P Z m Z z a G 9 y Z S B 3 Z W F s d G g v V H l w Z S B t b 2 R p Z m n D q S 5 7 Q 2 9 s d W 1 u N j E 0 L D Y x M 3 0 m c X V v d D s s J n F 1 b 3 Q 7 U 2 V j d G l v b j E v T 2 Z m c 2 h v c m U g d 2 V h b H R o L 1 R 5 c G U g b W 9 k a W Z p w 6 k u e 0 N v b H V t b j Y x N S w 2 M T R 9 J n F 1 b 3 Q 7 L C Z x d W 9 0 O 1 N l Y 3 R p b 2 4 x L 0 9 m Z n N o b 3 J l I H d l Y W x 0 a C 9 U e X B l I G 1 v Z G l m a c O p L n t D b 2 x 1 b W 4 2 M T Y s N j E 1 f S Z x d W 9 0 O y w m c X V v d D t T Z W N 0 a W 9 u M S 9 P Z m Z z a G 9 y Z S B 3 Z W F s d G g v V H l w Z S B t b 2 R p Z m n D q S 5 7 Q 2 9 s d W 1 u N j E 3 L D Y x N n 0 m c X V v d D s s J n F 1 b 3 Q 7 U 2 V j d G l v b j E v T 2 Z m c 2 h v c m U g d 2 V h b H R o L 1 R 5 c G U g b W 9 k a W Z p w 6 k u e 0 N v b H V t b j Y x O C w 2 M T d 9 J n F 1 b 3 Q 7 L C Z x d W 9 0 O 1 N l Y 3 R p b 2 4 x L 0 9 m Z n N o b 3 J l I H d l Y W x 0 a C 9 U e X B l I G 1 v Z G l m a c O p L n t D b 2 x 1 b W 4 2 M T k s N j E 4 f S Z x d W 9 0 O y w m c X V v d D t T Z W N 0 a W 9 u M S 9 P Z m Z z a G 9 y Z S B 3 Z W F s d G g v V H l w Z S B t b 2 R p Z m n D q S 5 7 Q 2 9 s d W 1 u N j I w L D Y x O X 0 m c X V v d D s s J n F 1 b 3 Q 7 U 2 V j d G l v b j E v T 2 Z m c 2 h v c m U g d 2 V h b H R o L 1 R 5 c G U g b W 9 k a W Z p w 6 k u e 0 N v b H V t b j Y y M S w 2 M j B 9 J n F 1 b 3 Q 7 L C Z x d W 9 0 O 1 N l Y 3 R p b 2 4 x L 0 9 m Z n N o b 3 J l I H d l Y W x 0 a C 9 U e X B l I G 1 v Z G l m a c O p L n t D b 2 x 1 b W 4 2 M j I s N j I x f S Z x d W 9 0 O y w m c X V v d D t T Z W N 0 a W 9 u M S 9 P Z m Z z a G 9 y Z S B 3 Z W F s d G g v V H l w Z S B t b 2 R p Z m n D q S 5 7 Q 2 9 s d W 1 u N j I z L D Y y M n 0 m c X V v d D s s J n F 1 b 3 Q 7 U 2 V j d G l v b j E v T 2 Z m c 2 h v c m U g d 2 V h b H R o L 1 R 5 c G U g b W 9 k a W Z p w 6 k u e 0 N v b H V t b j Y y N C w 2 M j N 9 J n F 1 b 3 Q 7 L C Z x d W 9 0 O 1 N l Y 3 R p b 2 4 x L 0 9 m Z n N o b 3 J l I H d l Y W x 0 a C 9 U e X B l I G 1 v Z G l m a c O p L n t D b 2 x 1 b W 4 2 M j U s N j I 0 f S Z x d W 9 0 O y w m c X V v d D t T Z W N 0 a W 9 u M S 9 P Z m Z z a G 9 y Z S B 3 Z W F s d G g v V H l w Z S B t b 2 R p Z m n D q S 5 7 Q 2 9 s d W 1 u N j I 2 L D Y y N X 0 m c X V v d D s s J n F 1 b 3 Q 7 U 2 V j d G l v b j E v T 2 Z m c 2 h v c m U g d 2 V h b H R o L 1 R 5 c G U g b W 9 k a W Z p w 6 k u e 0 N v b H V t b j Y y N y w 2 M j Z 9 J n F 1 b 3 Q 7 L C Z x d W 9 0 O 1 N l Y 3 R p b 2 4 x L 0 9 m Z n N o b 3 J l I H d l Y W x 0 a C 9 U e X B l I G 1 v Z G l m a c O p L n t D b 2 x 1 b W 4 2 M j g s N j I 3 f S Z x d W 9 0 O y w m c X V v d D t T Z W N 0 a W 9 u M S 9 P Z m Z z a G 9 y Z S B 3 Z W F s d G g v V H l w Z S B t b 2 R p Z m n D q S 5 7 Q 2 9 s d W 1 u N j I 5 L D Y y O H 0 m c X V v d D s s J n F 1 b 3 Q 7 U 2 V j d G l v b j E v T 2 Z m c 2 h v c m U g d 2 V h b H R o L 1 R 5 c G U g b W 9 k a W Z p w 6 k u e 0 N v b H V t b j Y z M C w 2 M j l 9 J n F 1 b 3 Q 7 L C Z x d W 9 0 O 1 N l Y 3 R p b 2 4 x L 0 9 m Z n N o b 3 J l I H d l Y W x 0 a C 9 U e X B l I G 1 v Z G l m a c O p L n t D b 2 x 1 b W 4 2 M z E s N j M w f S Z x d W 9 0 O y w m c X V v d D t T Z W N 0 a W 9 u M S 9 P Z m Z z a G 9 y Z S B 3 Z W F s d G g v V H l w Z S B t b 2 R p Z m n D q S 5 7 Q 2 9 s d W 1 u N j M y L D Y z M X 0 m c X V v d D s s J n F 1 b 3 Q 7 U 2 V j d G l v b j E v T 2 Z m c 2 h v c m U g d 2 V h b H R o L 1 R 5 c G U g b W 9 k a W Z p w 6 k u e 0 N v b H V t b j Y z M y w 2 M z J 9 J n F 1 b 3 Q 7 L C Z x d W 9 0 O 1 N l Y 3 R p b 2 4 x L 0 9 m Z n N o b 3 J l I H d l Y W x 0 a C 9 U e X B l I G 1 v Z G l m a c O p L n t D b 2 x 1 b W 4 2 M z Q s N j M z f S Z x d W 9 0 O y w m c X V v d D t T Z W N 0 a W 9 u M S 9 P Z m Z z a G 9 y Z S B 3 Z W F s d G g v V H l w Z S B t b 2 R p Z m n D q S 5 7 Q 2 9 s d W 1 u N j M 1 L D Y z N H 0 m c X V v d D s s J n F 1 b 3 Q 7 U 2 V j d G l v b j E v T 2 Z m c 2 h v c m U g d 2 V h b H R o L 1 R 5 c G U g b W 9 k a W Z p w 6 k u e 0 N v b H V t b j Y z N i w 2 M z V 9 J n F 1 b 3 Q 7 L C Z x d W 9 0 O 1 N l Y 3 R p b 2 4 x L 0 9 m Z n N o b 3 J l I H d l Y W x 0 a C 9 U e X B l I G 1 v Z G l m a c O p L n t D b 2 x 1 b W 4 2 M z c s N j M 2 f S Z x d W 9 0 O y w m c X V v d D t T Z W N 0 a W 9 u M S 9 P Z m Z z a G 9 y Z S B 3 Z W F s d G g v V H l w Z S B t b 2 R p Z m n D q S 5 7 Q 2 9 s d W 1 u N j M 4 L D Y z N 3 0 m c X V v d D s s J n F 1 b 3 Q 7 U 2 V j d G l v b j E v T 2 Z m c 2 h v c m U g d 2 V h b H R o L 1 R 5 c G U g b W 9 k a W Z p w 6 k u e 0 N v b H V t b j Y z O S w 2 M z h 9 J n F 1 b 3 Q 7 L C Z x d W 9 0 O 1 N l Y 3 R p b 2 4 x L 0 9 m Z n N o b 3 J l I H d l Y W x 0 a C 9 U e X B l I G 1 v Z G l m a c O p L n t D b 2 x 1 b W 4 2 N D A s N j M 5 f S Z x d W 9 0 O y w m c X V v d D t T Z W N 0 a W 9 u M S 9 P Z m Z z a G 9 y Z S B 3 Z W F s d G g v V H l w Z S B t b 2 R p Z m n D q S 5 7 Q 2 9 s d W 1 u N j Q x L D Y 0 M H 0 m c X V v d D s s J n F 1 b 3 Q 7 U 2 V j d G l v b j E v T 2 Z m c 2 h v c m U g d 2 V h b H R o L 1 R 5 c G U g b W 9 k a W Z p w 6 k u e 0 N v b H V t b j Y 0 M i w 2 N D F 9 J n F 1 b 3 Q 7 L C Z x d W 9 0 O 1 N l Y 3 R p b 2 4 x L 0 9 m Z n N o b 3 J l I H d l Y W x 0 a C 9 U e X B l I G 1 v Z G l m a c O p L n t D b 2 x 1 b W 4 2 N D M s N j Q y f S Z x d W 9 0 O y w m c X V v d D t T Z W N 0 a W 9 u M S 9 P Z m Z z a G 9 y Z S B 3 Z W F s d G g v V H l w Z S B t b 2 R p Z m n D q S 5 7 Q 2 9 s d W 1 u N j Q 0 L D Y 0 M 3 0 m c X V v d D s s J n F 1 b 3 Q 7 U 2 V j d G l v b j E v T 2 Z m c 2 h v c m U g d 2 V h b H R o L 1 R 5 c G U g b W 9 k a W Z p w 6 k u e 0 N v b H V t b j Y 0 N S w 2 N D R 9 J n F 1 b 3 Q 7 L C Z x d W 9 0 O 1 N l Y 3 R p b 2 4 x L 0 9 m Z n N o b 3 J l I H d l Y W x 0 a C 9 U e X B l I G 1 v Z G l m a c O p L n t D b 2 x 1 b W 4 2 N D Y s N j Q 1 f S Z x d W 9 0 O y w m c X V v d D t T Z W N 0 a W 9 u M S 9 P Z m Z z a G 9 y Z S B 3 Z W F s d G g v V H l w Z S B t b 2 R p Z m n D q S 5 7 Q 2 9 s d W 1 u N j Q 3 L D Y 0 N n 0 m c X V v d D s s J n F 1 b 3 Q 7 U 2 V j d G l v b j E v T 2 Z m c 2 h v c m U g d 2 V h b H R o L 1 R 5 c G U g b W 9 k a W Z p w 6 k u e 0 N v b H V t b j Y 0 O C w 2 N D d 9 J n F 1 b 3 Q 7 L C Z x d W 9 0 O 1 N l Y 3 R p b 2 4 x L 0 9 m Z n N o b 3 J l I H d l Y W x 0 a C 9 U e X B l I G 1 v Z G l m a c O p L n t D b 2 x 1 b W 4 2 N D k s N j Q 4 f S Z x d W 9 0 O y w m c X V v d D t T Z W N 0 a W 9 u M S 9 P Z m Z z a G 9 y Z S B 3 Z W F s d G g v V H l w Z S B t b 2 R p Z m n D q S 5 7 Q 2 9 s d W 1 u N j U w L D Y 0 O X 0 m c X V v d D s s J n F 1 b 3 Q 7 U 2 V j d G l v b j E v T 2 Z m c 2 h v c m U g d 2 V h b H R o L 1 R 5 c G U g b W 9 k a W Z p w 6 k u e 0 N v b H V t b j Y 1 M S w 2 N T B 9 J n F 1 b 3 Q 7 L C Z x d W 9 0 O 1 N l Y 3 R p b 2 4 x L 0 9 m Z n N o b 3 J l I H d l Y W x 0 a C 9 U e X B l I G 1 v Z G l m a c O p L n t D b 2 x 1 b W 4 2 N T I s N j U x f S Z x d W 9 0 O y w m c X V v d D t T Z W N 0 a W 9 u M S 9 P Z m Z z a G 9 y Z S B 3 Z W F s d G g v V H l w Z S B t b 2 R p Z m n D q S 5 7 Q 2 9 s d W 1 u N j U z L D Y 1 M n 0 m c X V v d D s s J n F 1 b 3 Q 7 U 2 V j d G l v b j E v T 2 Z m c 2 h v c m U g d 2 V h b H R o L 1 R 5 c G U g b W 9 k a W Z p w 6 k u e 0 N v b H V t b j Y 1 N C w 2 N T N 9 J n F 1 b 3 Q 7 L C Z x d W 9 0 O 1 N l Y 3 R p b 2 4 x L 0 9 m Z n N o b 3 J l I H d l Y W x 0 a C 9 U e X B l I G 1 v Z G l m a c O p L n t D b 2 x 1 b W 4 2 N T U s N j U 0 f S Z x d W 9 0 O y w m c X V v d D t T Z W N 0 a W 9 u M S 9 P Z m Z z a G 9 y Z S B 3 Z W F s d G g v V H l w Z S B t b 2 R p Z m n D q S 5 7 Q 2 9 s d W 1 u N j U 2 L D Y 1 N X 0 m c X V v d D s s J n F 1 b 3 Q 7 U 2 V j d G l v b j E v T 2 Z m c 2 h v c m U g d 2 V h b H R o L 1 R 5 c G U g b W 9 k a W Z p w 6 k u e 0 N v b H V t b j Y 1 N y w 2 N T Z 9 J n F 1 b 3 Q 7 L C Z x d W 9 0 O 1 N l Y 3 R p b 2 4 x L 0 9 m Z n N o b 3 J l I H d l Y W x 0 a C 9 U e X B l I G 1 v Z G l m a c O p L n t D b 2 x 1 b W 4 2 N T g s N j U 3 f S Z x d W 9 0 O y w m c X V v d D t T Z W N 0 a W 9 u M S 9 P Z m Z z a G 9 y Z S B 3 Z W F s d G g v V H l w Z S B t b 2 R p Z m n D q S 5 7 Q 2 9 s d W 1 u N j U 5 L D Y 1 O H 0 m c X V v d D s s J n F 1 b 3 Q 7 U 2 V j d G l v b j E v T 2 Z m c 2 h v c m U g d 2 V h b H R o L 1 R 5 c G U g b W 9 k a W Z p w 6 k u e 0 N v b H V t b j Y 2 M C w 2 N T l 9 J n F 1 b 3 Q 7 L C Z x d W 9 0 O 1 N l Y 3 R p b 2 4 x L 0 9 m Z n N o b 3 J l I H d l Y W x 0 a C 9 U e X B l I G 1 v Z G l m a c O p L n t D b 2 x 1 b W 4 2 N j E s N j Y w f S Z x d W 9 0 O y w m c X V v d D t T Z W N 0 a W 9 u M S 9 P Z m Z z a G 9 y Z S B 3 Z W F s d G g v V H l w Z S B t b 2 R p Z m n D q S 5 7 Q 2 9 s d W 1 u N j Y y L D Y 2 M X 0 m c X V v d D s s J n F 1 b 3 Q 7 U 2 V j d G l v b j E v T 2 Z m c 2 h v c m U g d 2 V h b H R o L 1 R 5 c G U g b W 9 k a W Z p w 6 k u e 0 N v b H V t b j Y 2 M y w 2 N j J 9 J n F 1 b 3 Q 7 L C Z x d W 9 0 O 1 N l Y 3 R p b 2 4 x L 0 9 m Z n N o b 3 J l I H d l Y W x 0 a C 9 U e X B l I G 1 v Z G l m a c O p L n t D b 2 x 1 b W 4 2 N j Q s N j Y z f S Z x d W 9 0 O y w m c X V v d D t T Z W N 0 a W 9 u M S 9 P Z m Z z a G 9 y Z S B 3 Z W F s d G g v V H l w Z S B t b 2 R p Z m n D q S 5 7 Q 2 9 s d W 1 u N j Y 1 L D Y 2 N H 0 m c X V v d D s s J n F 1 b 3 Q 7 U 2 V j d G l v b j E v T 2 Z m c 2 h v c m U g d 2 V h b H R o L 1 R 5 c G U g b W 9 k a W Z p w 6 k u e 0 N v b H V t b j Y 2 N i w 2 N j V 9 J n F 1 b 3 Q 7 L C Z x d W 9 0 O 1 N l Y 3 R p b 2 4 x L 0 9 m Z n N o b 3 J l I H d l Y W x 0 a C 9 U e X B l I G 1 v Z G l m a c O p L n t D b 2 x 1 b W 4 2 N j c s N j Y 2 f S Z x d W 9 0 O y w m c X V v d D t T Z W N 0 a W 9 u M S 9 P Z m Z z a G 9 y Z S B 3 Z W F s d G g v V H l w Z S B t b 2 R p Z m n D q S 5 7 Q 2 9 s d W 1 u N j Y 4 L D Y 2 N 3 0 m c X V v d D s s J n F 1 b 3 Q 7 U 2 V j d G l v b j E v T 2 Z m c 2 h v c m U g d 2 V h b H R o L 1 R 5 c G U g b W 9 k a W Z p w 6 k u e 0 N v b H V t b j Y 2 O S w 2 N j h 9 J n F 1 b 3 Q 7 L C Z x d W 9 0 O 1 N l Y 3 R p b 2 4 x L 0 9 m Z n N o b 3 J l I H d l Y W x 0 a C 9 U e X B l I G 1 v Z G l m a c O p L n t D b 2 x 1 b W 4 2 N z A s N j Y 5 f S Z x d W 9 0 O y w m c X V v d D t T Z W N 0 a W 9 u M S 9 P Z m Z z a G 9 y Z S B 3 Z W F s d G g v V H l w Z S B t b 2 R p Z m n D q S 5 7 Q 2 9 s d W 1 u N j c x L D Y 3 M H 0 m c X V v d D s s J n F 1 b 3 Q 7 U 2 V j d G l v b j E v T 2 Z m c 2 h v c m U g d 2 V h b H R o L 1 R 5 c G U g b W 9 k a W Z p w 6 k u e 0 N v b H V t b j Y 3 M i w 2 N z F 9 J n F 1 b 3 Q 7 L C Z x d W 9 0 O 1 N l Y 3 R p b 2 4 x L 0 9 m Z n N o b 3 J l I H d l Y W x 0 a C 9 U e X B l I G 1 v Z G l m a c O p L n t D b 2 x 1 b W 4 2 N z M s N j c y f S Z x d W 9 0 O y w m c X V v d D t T Z W N 0 a W 9 u M S 9 P Z m Z z a G 9 y Z S B 3 Z W F s d G g v V H l w Z S B t b 2 R p Z m n D q S 5 7 Q 2 9 s d W 1 u N j c 0 L D Y 3 M 3 0 m c X V v d D s s J n F 1 b 3 Q 7 U 2 V j d G l v b j E v T 2 Z m c 2 h v c m U g d 2 V h b H R o L 1 R 5 c G U g b W 9 k a W Z p w 6 k u e 0 N v b H V t b j Y 3 N S w 2 N z R 9 J n F 1 b 3 Q 7 L C Z x d W 9 0 O 1 N l Y 3 R p b 2 4 x L 0 9 m Z n N o b 3 J l I H d l Y W x 0 a C 9 U e X B l I G 1 v Z G l m a c O p L n t D b 2 x 1 b W 4 2 N z Y s N j c 1 f S Z x d W 9 0 O y w m c X V v d D t T Z W N 0 a W 9 u M S 9 P Z m Z z a G 9 y Z S B 3 Z W F s d G g v V H l w Z S B t b 2 R p Z m n D q S 5 7 Q 2 9 s d W 1 u N j c 3 L D Y 3 N n 0 m c X V v d D s s J n F 1 b 3 Q 7 U 2 V j d G l v b j E v T 2 Z m c 2 h v c m U g d 2 V h b H R o L 1 R 5 c G U g b W 9 k a W Z p w 6 k u e 0 N v b H V t b j Y 3 O C w 2 N z d 9 J n F 1 b 3 Q 7 L C Z x d W 9 0 O 1 N l Y 3 R p b 2 4 x L 0 9 m Z n N o b 3 J l I H d l Y W x 0 a C 9 U e X B l I G 1 v Z G l m a c O p L n t D b 2 x 1 b W 4 2 N z k s N j c 4 f S Z x d W 9 0 O y w m c X V v d D t T Z W N 0 a W 9 u M S 9 P Z m Z z a G 9 y Z S B 3 Z W F s d G g v V H l w Z S B t b 2 R p Z m n D q S 5 7 Q 2 9 s d W 1 u N j g w L D Y 3 O X 0 m c X V v d D s s J n F 1 b 3 Q 7 U 2 V j d G l v b j E v T 2 Z m c 2 h v c m U g d 2 V h b H R o L 1 R 5 c G U g b W 9 k a W Z p w 6 k u e 0 N v b H V t b j Y 4 M S w 2 O D B 9 J n F 1 b 3 Q 7 L C Z x d W 9 0 O 1 N l Y 3 R p b 2 4 x L 0 9 m Z n N o b 3 J l I H d l Y W x 0 a C 9 U e X B l I G 1 v Z G l m a c O p L n t D b 2 x 1 b W 4 2 O D I s N j g x f S Z x d W 9 0 O y w m c X V v d D t T Z W N 0 a W 9 u M S 9 P Z m Z z a G 9 y Z S B 3 Z W F s d G g v V H l w Z S B t b 2 R p Z m n D q S 5 7 Q 2 9 s d W 1 u N j g z L D Y 4 M n 0 m c X V v d D s s J n F 1 b 3 Q 7 U 2 V j d G l v b j E v T 2 Z m c 2 h v c m U g d 2 V h b H R o L 1 R 5 c G U g b W 9 k a W Z p w 6 k u e 0 N v b H V t b j Y 4 N C w 2 O D N 9 J n F 1 b 3 Q 7 L C Z x d W 9 0 O 1 N l Y 3 R p b 2 4 x L 0 9 m Z n N o b 3 J l I H d l Y W x 0 a C 9 U e X B l I G 1 v Z G l m a c O p L n t D b 2 x 1 b W 4 2 O D U s N j g 0 f S Z x d W 9 0 O y w m c X V v d D t T Z W N 0 a W 9 u M S 9 P Z m Z z a G 9 y Z S B 3 Z W F s d G g v V H l w Z S B t b 2 R p Z m n D q S 5 7 Q 2 9 s d W 1 u N j g 2 L D Y 4 N X 0 m c X V v d D s s J n F 1 b 3 Q 7 U 2 V j d G l v b j E v T 2 Z m c 2 h v c m U g d 2 V h b H R o L 1 R 5 c G U g b W 9 k a W Z p w 6 k u e 0 N v b H V t b j Y 4 N y w 2 O D Z 9 J n F 1 b 3 Q 7 L C Z x d W 9 0 O 1 N l Y 3 R p b 2 4 x L 0 9 m Z n N o b 3 J l I H d l Y W x 0 a C 9 U e X B l I G 1 v Z G l m a c O p L n t D b 2 x 1 b W 4 2 O D g s N j g 3 f S Z x d W 9 0 O y w m c X V v d D t T Z W N 0 a W 9 u M S 9 P Z m Z z a G 9 y Z S B 3 Z W F s d G g v V H l w Z S B t b 2 R p Z m n D q S 5 7 Q 2 9 s d W 1 u N j g 5 L D Y 4 O H 0 m c X V v d D s s J n F 1 b 3 Q 7 U 2 V j d G l v b j E v T 2 Z m c 2 h v c m U g d 2 V h b H R o L 1 R 5 c G U g b W 9 k a W Z p w 6 k u e 0 N v b H V t b j Y 5 M C w 2 O D l 9 J n F 1 b 3 Q 7 L C Z x d W 9 0 O 1 N l Y 3 R p b 2 4 x L 0 9 m Z n N o b 3 J l I H d l Y W x 0 a C 9 U e X B l I G 1 v Z G l m a c O p L n t D b 2 x 1 b W 4 2 O T E s N j k w f S Z x d W 9 0 O y w m c X V v d D t T Z W N 0 a W 9 u M S 9 P Z m Z z a G 9 y Z S B 3 Z W F s d G g v V H l w Z S B t b 2 R p Z m n D q S 5 7 Q 2 9 s d W 1 u N j k y L D Y 5 M X 0 m c X V v d D s s J n F 1 b 3 Q 7 U 2 V j d G l v b j E v T 2 Z m c 2 h v c m U g d 2 V h b H R o L 1 R 5 c G U g b W 9 k a W Z p w 6 k u e 0 N v b H V t b j Y 5 M y w 2 O T J 9 J n F 1 b 3 Q 7 L C Z x d W 9 0 O 1 N l Y 3 R p b 2 4 x L 0 9 m Z n N o b 3 J l I H d l Y W x 0 a C 9 U e X B l I G 1 v Z G l m a c O p L n t D b 2 x 1 b W 4 2 O T Q s N j k z f S Z x d W 9 0 O y w m c X V v d D t T Z W N 0 a W 9 u M S 9 P Z m Z z a G 9 y Z S B 3 Z W F s d G g v V H l w Z S B t b 2 R p Z m n D q S 5 7 Q 2 9 s d W 1 u N j k 1 L D Y 5 N H 0 m c X V v d D s s J n F 1 b 3 Q 7 U 2 V j d G l v b j E v T 2 Z m c 2 h v c m U g d 2 V h b H R o L 1 R 5 c G U g b W 9 k a W Z p w 6 k u e 0 N v b H V t b j Y 5 N i w 2 O T V 9 J n F 1 b 3 Q 7 L C Z x d W 9 0 O 1 N l Y 3 R p b 2 4 x L 0 9 m Z n N o b 3 J l I H d l Y W x 0 a C 9 U e X B l I G 1 v Z G l m a c O p L n t D b 2 x 1 b W 4 2 O T c s N j k 2 f S Z x d W 9 0 O y w m c X V v d D t T Z W N 0 a W 9 u M S 9 P Z m Z z a G 9 y Z S B 3 Z W F s d G g v V H l w Z S B t b 2 R p Z m n D q S 5 7 Q 2 9 s d W 1 u N j k 4 L D Y 5 N 3 0 m c X V v d D s s J n F 1 b 3 Q 7 U 2 V j d G l v b j E v T 2 Z m c 2 h v c m U g d 2 V h b H R o L 1 R 5 c G U g b W 9 k a W Z p w 6 k u e 0 N v b H V t b j Y 5 O S w 2 O T h 9 J n F 1 b 3 Q 7 L C Z x d W 9 0 O 1 N l Y 3 R p b 2 4 x L 0 9 m Z n N o b 3 J l I H d l Y W x 0 a C 9 U e X B l I G 1 v Z G l m a c O p L n t D b 2 x 1 b W 4 3 M D A s N j k 5 f S Z x d W 9 0 O y w m c X V v d D t T Z W N 0 a W 9 u M S 9 P Z m Z z a G 9 y Z S B 3 Z W F s d G g v V H l w Z S B t b 2 R p Z m n D q S 5 7 Q 2 9 s d W 1 u N z A x L D c w M H 0 m c X V v d D s s J n F 1 b 3 Q 7 U 2 V j d G l v b j E v T 2 Z m c 2 h v c m U g d 2 V h b H R o L 1 R 5 c G U g b W 9 k a W Z p w 6 k u e 0 N v b H V t b j c w M i w 3 M D F 9 J n F 1 b 3 Q 7 L C Z x d W 9 0 O 1 N l Y 3 R p b 2 4 x L 0 9 m Z n N o b 3 J l I H d l Y W x 0 a C 9 U e X B l I G 1 v Z G l m a c O p L n t D b 2 x 1 b W 4 3 M D M s N z A y f S Z x d W 9 0 O y w m c X V v d D t T Z W N 0 a W 9 u M S 9 P Z m Z z a G 9 y Z S B 3 Z W F s d G g v V H l w Z S B t b 2 R p Z m n D q S 5 7 Q 2 9 s d W 1 u N z A 0 L D c w M 3 0 m c X V v d D s s J n F 1 b 3 Q 7 U 2 V j d G l v b j E v T 2 Z m c 2 h v c m U g d 2 V h b H R o L 1 R 5 c G U g b W 9 k a W Z p w 6 k u e 0 N v b H V t b j c w N S w 3 M D R 9 J n F 1 b 3 Q 7 L C Z x d W 9 0 O 1 N l Y 3 R p b 2 4 x L 0 9 m Z n N o b 3 J l I H d l Y W x 0 a C 9 U e X B l I G 1 v Z G l m a c O p L n t D b 2 x 1 b W 4 3 M D Y s N z A 1 f S Z x d W 9 0 O y w m c X V v d D t T Z W N 0 a W 9 u M S 9 P Z m Z z a G 9 y Z S B 3 Z W F s d G g v V H l w Z S B t b 2 R p Z m n D q S 5 7 Q 2 9 s d W 1 u N z A 3 L D c w N n 0 m c X V v d D s s J n F 1 b 3 Q 7 U 2 V j d G l v b j E v T 2 Z m c 2 h v c m U g d 2 V h b H R o L 1 R 5 c G U g b W 9 k a W Z p w 6 k u e 0 N v b H V t b j c w O C w 3 M D d 9 J n F 1 b 3 Q 7 L C Z x d W 9 0 O 1 N l Y 3 R p b 2 4 x L 0 9 m Z n N o b 3 J l I H d l Y W x 0 a C 9 U e X B l I G 1 v Z G l m a c O p L n t D b 2 x 1 b W 4 3 M D k s N z A 4 f S Z x d W 9 0 O y w m c X V v d D t T Z W N 0 a W 9 u M S 9 P Z m Z z a G 9 y Z S B 3 Z W F s d G g v V H l w Z S B t b 2 R p Z m n D q S 5 7 Q 2 9 s d W 1 u N z E w L D c w O X 0 m c X V v d D s s J n F 1 b 3 Q 7 U 2 V j d G l v b j E v T 2 Z m c 2 h v c m U g d 2 V h b H R o L 1 R 5 c G U g b W 9 k a W Z p w 6 k u e 0 N v b H V t b j c x M S w 3 M T B 9 J n F 1 b 3 Q 7 L C Z x d W 9 0 O 1 N l Y 3 R p b 2 4 x L 0 9 m Z n N o b 3 J l I H d l Y W x 0 a C 9 U e X B l I G 1 v Z G l m a c O p L n t D b 2 x 1 b W 4 3 M T I s N z E x f S Z x d W 9 0 O y w m c X V v d D t T Z W N 0 a W 9 u M S 9 P Z m Z z a G 9 y Z S B 3 Z W F s d G g v V H l w Z S B t b 2 R p Z m n D q S 5 7 Q 2 9 s d W 1 u N z E z L D c x M n 0 m c X V v d D s s J n F 1 b 3 Q 7 U 2 V j d G l v b j E v T 2 Z m c 2 h v c m U g d 2 V h b H R o L 1 R 5 c G U g b W 9 k a W Z p w 6 k u e 0 N v b H V t b j c x N C w 3 M T N 9 J n F 1 b 3 Q 7 L C Z x d W 9 0 O 1 N l Y 3 R p b 2 4 x L 0 9 m Z n N o b 3 J l I H d l Y W x 0 a C 9 U e X B l I G 1 v Z G l m a c O p L n t D b 2 x 1 b W 4 3 M T U s N z E 0 f S Z x d W 9 0 O y w m c X V v d D t T Z W N 0 a W 9 u M S 9 P Z m Z z a G 9 y Z S B 3 Z W F s d G g v V H l w Z S B t b 2 R p Z m n D q S 5 7 Q 2 9 s d W 1 u N z E 2 L D c x N X 0 m c X V v d D s s J n F 1 b 3 Q 7 U 2 V j d G l v b j E v T 2 Z m c 2 h v c m U g d 2 V h b H R o L 1 R 5 c G U g b W 9 k a W Z p w 6 k u e 0 N v b H V t b j c x N y w 3 M T Z 9 J n F 1 b 3 Q 7 L C Z x d W 9 0 O 1 N l Y 3 R p b 2 4 x L 0 9 m Z n N o b 3 J l I H d l Y W x 0 a C 9 U e X B l I G 1 v Z G l m a c O p L n t D b 2 x 1 b W 4 3 M T g s N z E 3 f S Z x d W 9 0 O y w m c X V v d D t T Z W N 0 a W 9 u M S 9 P Z m Z z a G 9 y Z S B 3 Z W F s d G g v V H l w Z S B t b 2 R p Z m n D q S 5 7 Q 2 9 s d W 1 u N z E 5 L D c x O H 0 m c X V v d D s s J n F 1 b 3 Q 7 U 2 V j d G l v b j E v T 2 Z m c 2 h v c m U g d 2 V h b H R o L 1 R 5 c G U g b W 9 k a W Z p w 6 k u e 0 N v b H V t b j c y M C w 3 M T l 9 J n F 1 b 3 Q 7 L C Z x d W 9 0 O 1 N l Y 3 R p b 2 4 x L 0 9 m Z n N o b 3 J l I H d l Y W x 0 a C 9 U e X B l I G 1 v Z G l m a c O p L n t D b 2 x 1 b W 4 3 M j E s N z I w f S Z x d W 9 0 O y w m c X V v d D t T Z W N 0 a W 9 u M S 9 P Z m Z z a G 9 y Z S B 3 Z W F s d G g v V H l w Z S B t b 2 R p Z m n D q S 5 7 Q 2 9 s d W 1 u N z I y L D c y M X 0 m c X V v d D s s J n F 1 b 3 Q 7 U 2 V j d G l v b j E v T 2 Z m c 2 h v c m U g d 2 V h b H R o L 1 R 5 c G U g b W 9 k a W Z p w 6 k u e 0 N v b H V t b j c y M y w 3 M j J 9 J n F 1 b 3 Q 7 L C Z x d W 9 0 O 1 N l Y 3 R p b 2 4 x L 0 9 m Z n N o b 3 J l I H d l Y W x 0 a C 9 U e X B l I G 1 v Z G l m a c O p L n t D b 2 x 1 b W 4 3 M j Q s N z I z f S Z x d W 9 0 O y w m c X V v d D t T Z W N 0 a W 9 u M S 9 P Z m Z z a G 9 y Z S B 3 Z W F s d G g v V H l w Z S B t b 2 R p Z m n D q S 5 7 Q 2 9 s d W 1 u N z I 1 L D c y N H 0 m c X V v d D s s J n F 1 b 3 Q 7 U 2 V j d G l v b j E v T 2 Z m c 2 h v c m U g d 2 V h b H R o L 1 R 5 c G U g b W 9 k a W Z p w 6 k u e 0 N v b H V t b j c y N i w 3 M j V 9 J n F 1 b 3 Q 7 L C Z x d W 9 0 O 1 N l Y 3 R p b 2 4 x L 0 9 m Z n N o b 3 J l I H d l Y W x 0 a C 9 U e X B l I G 1 v Z G l m a c O p L n t D b 2 x 1 b W 4 3 M j c s N z I 2 f S Z x d W 9 0 O y w m c X V v d D t T Z W N 0 a W 9 u M S 9 P Z m Z z a G 9 y Z S B 3 Z W F s d G g v V H l w Z S B t b 2 R p Z m n D q S 5 7 Q 2 9 s d W 1 u N z I 4 L D c y N 3 0 m c X V v d D s s J n F 1 b 3 Q 7 U 2 V j d G l v b j E v T 2 Z m c 2 h v c m U g d 2 V h b H R o L 1 R 5 c G U g b W 9 k a W Z p w 6 k u e 0 N v b H V t b j c y O S w 3 M j h 9 J n F 1 b 3 Q 7 L C Z x d W 9 0 O 1 N l Y 3 R p b 2 4 x L 0 9 m Z n N o b 3 J l I H d l Y W x 0 a C 9 U e X B l I G 1 v Z G l m a c O p L n t D b 2 x 1 b W 4 3 M z A s N z I 5 f S Z x d W 9 0 O y w m c X V v d D t T Z W N 0 a W 9 u M S 9 P Z m Z z a G 9 y Z S B 3 Z W F s d G g v V H l w Z S B t b 2 R p Z m n D q S 5 7 Q 2 9 s d W 1 u N z M x L D c z M H 0 m c X V v d D s s J n F 1 b 3 Q 7 U 2 V j d G l v b j E v T 2 Z m c 2 h v c m U g d 2 V h b H R o L 1 R 5 c G U g b W 9 k a W Z p w 6 k u e 0 N v b H V t b j c z M i w 3 M z F 9 J n F 1 b 3 Q 7 L C Z x d W 9 0 O 1 N l Y 3 R p b 2 4 x L 0 9 m Z n N o b 3 J l I H d l Y W x 0 a C 9 U e X B l I G 1 v Z G l m a c O p L n t D b 2 x 1 b W 4 3 M z M s N z M y f S Z x d W 9 0 O y w m c X V v d D t T Z W N 0 a W 9 u M S 9 P Z m Z z a G 9 y Z S B 3 Z W F s d G g v V H l w Z S B t b 2 R p Z m n D q S 5 7 Q 2 9 s d W 1 u N z M 0 L D c z M 3 0 m c X V v d D s s J n F 1 b 3 Q 7 U 2 V j d G l v b j E v T 2 Z m c 2 h v c m U g d 2 V h b H R o L 1 R 5 c G U g b W 9 k a W Z p w 6 k u e 0 N v b H V t b j c z N S w 3 M z R 9 J n F 1 b 3 Q 7 L C Z x d W 9 0 O 1 N l Y 3 R p b 2 4 x L 0 9 m Z n N o b 3 J l I H d l Y W x 0 a C 9 U e X B l I G 1 v Z G l m a c O p L n t D b 2 x 1 b W 4 3 M z Y s N z M 1 f S Z x d W 9 0 O y w m c X V v d D t T Z W N 0 a W 9 u M S 9 P Z m Z z a G 9 y Z S B 3 Z W F s d G g v V H l w Z S B t b 2 R p Z m n D q S 5 7 Q 2 9 s d W 1 u N z M 3 L D c z N n 0 m c X V v d D s s J n F 1 b 3 Q 7 U 2 V j d G l v b j E v T 2 Z m c 2 h v c m U g d 2 V h b H R o L 1 R 5 c G U g b W 9 k a W Z p w 6 k u e 0 N v b H V t b j c z O C w 3 M z d 9 J n F 1 b 3 Q 7 L C Z x d W 9 0 O 1 N l Y 3 R p b 2 4 x L 0 9 m Z n N o b 3 J l I H d l Y W x 0 a C 9 U e X B l I G 1 v Z G l m a c O p L n t D b 2 x 1 b W 4 3 M z k s N z M 4 f S Z x d W 9 0 O y w m c X V v d D t T Z W N 0 a W 9 u M S 9 P Z m Z z a G 9 y Z S B 3 Z W F s d G g v V H l w Z S B t b 2 R p Z m n D q S 5 7 Q 2 9 s d W 1 u N z Q w L D c z O X 0 m c X V v d D s s J n F 1 b 3 Q 7 U 2 V j d G l v b j E v T 2 Z m c 2 h v c m U g d 2 V h b H R o L 1 R 5 c G U g b W 9 k a W Z p w 6 k u e 0 N v b H V t b j c 0 M S w 3 N D B 9 J n F 1 b 3 Q 7 L C Z x d W 9 0 O 1 N l Y 3 R p b 2 4 x L 0 9 m Z n N o b 3 J l I H d l Y W x 0 a C 9 U e X B l I G 1 v Z G l m a c O p L n t D b 2 x 1 b W 4 3 N D I s N z Q x f S Z x d W 9 0 O y w m c X V v d D t T Z W N 0 a W 9 u M S 9 P Z m Z z a G 9 y Z S B 3 Z W F s d G g v V H l w Z S B t b 2 R p Z m n D q S 5 7 Q 2 9 s d W 1 u N z Q z L D c 0 M n 0 m c X V v d D s s J n F 1 b 3 Q 7 U 2 V j d G l v b j E v T 2 Z m c 2 h v c m U g d 2 V h b H R o L 1 R 5 c G U g b W 9 k a W Z p w 6 k u e 0 N v b H V t b j c 0 N C w 3 N D N 9 J n F 1 b 3 Q 7 L C Z x d W 9 0 O 1 N l Y 3 R p b 2 4 x L 0 9 m Z n N o b 3 J l I H d l Y W x 0 a C 9 U e X B l I G 1 v Z G l m a c O p L n t D b 2 x 1 b W 4 3 N D U s N z Q 0 f S Z x d W 9 0 O y w m c X V v d D t T Z W N 0 a W 9 u M S 9 P Z m Z z a G 9 y Z S B 3 Z W F s d G g v V H l w Z S B t b 2 R p Z m n D q S 5 7 Q 2 9 s d W 1 u N z Q 2 L D c 0 N X 0 m c X V v d D s s J n F 1 b 3 Q 7 U 2 V j d G l v b j E v T 2 Z m c 2 h v c m U g d 2 V h b H R o L 1 R 5 c G U g b W 9 k a W Z p w 6 k u e 0 N v b H V t b j c 0 N y w 3 N D Z 9 J n F 1 b 3 Q 7 L C Z x d W 9 0 O 1 N l Y 3 R p b 2 4 x L 0 9 m Z n N o b 3 J l I H d l Y W x 0 a C 9 U e X B l I G 1 v Z G l m a c O p L n t D b 2 x 1 b W 4 3 N D g s N z Q 3 f S Z x d W 9 0 O y w m c X V v d D t T Z W N 0 a W 9 u M S 9 P Z m Z z a G 9 y Z S B 3 Z W F s d G g v V H l w Z S B t b 2 R p Z m n D q S 5 7 Q 2 9 s d W 1 u N z Q 5 L D c 0 O H 0 m c X V v d D s s J n F 1 b 3 Q 7 U 2 V j d G l v b j E v T 2 Z m c 2 h v c m U g d 2 V h b H R o L 1 R 5 c G U g b W 9 k a W Z p w 6 k u e 0 N v b H V t b j c 1 M C w 3 N D l 9 J n F 1 b 3 Q 7 L C Z x d W 9 0 O 1 N l Y 3 R p b 2 4 x L 0 9 m Z n N o b 3 J l I H d l Y W x 0 a C 9 U e X B l I G 1 v Z G l m a c O p L n t D b 2 x 1 b W 4 3 N T E s N z U w f S Z x d W 9 0 O y w m c X V v d D t T Z W N 0 a W 9 u M S 9 P Z m Z z a G 9 y Z S B 3 Z W F s d G g v V H l w Z S B t b 2 R p Z m n D q S 5 7 Q 2 9 s d W 1 u N z U y L D c 1 M X 0 m c X V v d D s s J n F 1 b 3 Q 7 U 2 V j d G l v b j E v T 2 Z m c 2 h v c m U g d 2 V h b H R o L 1 R 5 c G U g b W 9 k a W Z p w 6 k u e 0 N v b H V t b j c 1 M y w 3 N T J 9 J n F 1 b 3 Q 7 L C Z x d W 9 0 O 1 N l Y 3 R p b 2 4 x L 0 9 m Z n N o b 3 J l I H d l Y W x 0 a C 9 U e X B l I G 1 v Z G l m a c O p L n t D b 2 x 1 b W 4 3 N T Q s N z U z f S Z x d W 9 0 O y w m c X V v d D t T Z W N 0 a W 9 u M S 9 P Z m Z z a G 9 y Z S B 3 Z W F s d G g v V H l w Z S B t b 2 R p Z m n D q S 5 7 Q 2 9 s d W 1 u N z U 1 L D c 1 N H 0 m c X V v d D s s J n F 1 b 3 Q 7 U 2 V j d G l v b j E v T 2 Z m c 2 h v c m U g d 2 V h b H R o L 1 R 5 c G U g b W 9 k a W Z p w 6 k u e 0 N v b H V t b j c 1 N i w 3 N T V 9 J n F 1 b 3 Q 7 L C Z x d W 9 0 O 1 N l Y 3 R p b 2 4 x L 0 9 m Z n N o b 3 J l I H d l Y W x 0 a C 9 U e X B l I G 1 v Z G l m a c O p L n t D b 2 x 1 b W 4 3 N T c s N z U 2 f S Z x d W 9 0 O y w m c X V v d D t T Z W N 0 a W 9 u M S 9 P Z m Z z a G 9 y Z S B 3 Z W F s d G g v V H l w Z S B t b 2 R p Z m n D q S 5 7 Q 2 9 s d W 1 u N z U 4 L D c 1 N 3 0 m c X V v d D s s J n F 1 b 3 Q 7 U 2 V j d G l v b j E v T 2 Z m c 2 h v c m U g d 2 V h b H R o L 1 R 5 c G U g b W 9 k a W Z p w 6 k u e 0 N v b H V t b j c 1 O S w 3 N T h 9 J n F 1 b 3 Q 7 L C Z x d W 9 0 O 1 N l Y 3 R p b 2 4 x L 0 9 m Z n N o b 3 J l I H d l Y W x 0 a C 9 U e X B l I G 1 v Z G l m a c O p L n t D b 2 x 1 b W 4 3 N j A s N z U 5 f S Z x d W 9 0 O y w m c X V v d D t T Z W N 0 a W 9 u M S 9 P Z m Z z a G 9 y Z S B 3 Z W F s d G g v V H l w Z S B t b 2 R p Z m n D q S 5 7 Q 2 9 s d W 1 u N z Y x L D c 2 M H 0 m c X V v d D s s J n F 1 b 3 Q 7 U 2 V j d G l v b j E v T 2 Z m c 2 h v c m U g d 2 V h b H R o L 1 R 5 c G U g b W 9 k a W Z p w 6 k u e 0 N v b H V t b j c 2 M i w 3 N j F 9 J n F 1 b 3 Q 7 L C Z x d W 9 0 O 1 N l Y 3 R p b 2 4 x L 0 9 m Z n N o b 3 J l I H d l Y W x 0 a C 9 U e X B l I G 1 v Z G l m a c O p L n t D b 2 x 1 b W 4 3 N j M s N z Y y f S Z x d W 9 0 O y w m c X V v d D t T Z W N 0 a W 9 u M S 9 P Z m Z z a G 9 y Z S B 3 Z W F s d G g v V H l w Z S B t b 2 R p Z m n D q S 5 7 Q 2 9 s d W 1 u N z Y 0 L D c 2 M 3 0 m c X V v d D s s J n F 1 b 3 Q 7 U 2 V j d G l v b j E v T 2 Z m c 2 h v c m U g d 2 V h b H R o L 1 R 5 c G U g b W 9 k a W Z p w 6 k u e 0 N v b H V t b j c 2 N S w 3 N j R 9 J n F 1 b 3 Q 7 L C Z x d W 9 0 O 1 N l Y 3 R p b 2 4 x L 0 9 m Z n N o b 3 J l I H d l Y W x 0 a C 9 U e X B l I G 1 v Z G l m a c O p L n t D b 2 x 1 b W 4 3 N j Y s N z Y 1 f S Z x d W 9 0 O y w m c X V v d D t T Z W N 0 a W 9 u M S 9 P Z m Z z a G 9 y Z S B 3 Z W F s d G g v V H l w Z S B t b 2 R p Z m n D q S 5 7 Q 2 9 s d W 1 u N z Y 3 L D c 2 N n 0 m c X V v d D s s J n F 1 b 3 Q 7 U 2 V j d G l v b j E v T 2 Z m c 2 h v c m U g d 2 V h b H R o L 1 R 5 c G U g b W 9 k a W Z p w 6 k u e 0 N v b H V t b j c 2 O C w 3 N j d 9 J n F 1 b 3 Q 7 L C Z x d W 9 0 O 1 N l Y 3 R p b 2 4 x L 0 9 m Z n N o b 3 J l I H d l Y W x 0 a C 9 U e X B l I G 1 v Z G l m a c O p L n t D b 2 x 1 b W 4 3 N j k s N z Y 4 f S Z x d W 9 0 O y w m c X V v d D t T Z W N 0 a W 9 u M S 9 P Z m Z z a G 9 y Z S B 3 Z W F s d G g v V H l w Z S B t b 2 R p Z m n D q S 5 7 Q 2 9 s d W 1 u N z c w L D c 2 O X 0 m c X V v d D s s J n F 1 b 3 Q 7 U 2 V j d G l v b j E v T 2 Z m c 2 h v c m U g d 2 V h b H R o L 1 R 5 c G U g b W 9 k a W Z p w 6 k u e 0 N v b H V t b j c 3 M S w 3 N z B 9 J n F 1 b 3 Q 7 L C Z x d W 9 0 O 1 N l Y 3 R p b 2 4 x L 0 9 m Z n N o b 3 J l I H d l Y W x 0 a C 9 U e X B l I G 1 v Z G l m a c O p L n t D b 2 x 1 b W 4 3 N z I s N z c x f S Z x d W 9 0 O y w m c X V v d D t T Z W N 0 a W 9 u M S 9 P Z m Z z a G 9 y Z S B 3 Z W F s d G g v V H l w Z S B t b 2 R p Z m n D q S 5 7 Q 2 9 s d W 1 u N z c z L D c 3 M n 0 m c X V v d D s s J n F 1 b 3 Q 7 U 2 V j d G l v b j E v T 2 Z m c 2 h v c m U g d 2 V h b H R o L 1 R 5 c G U g b W 9 k a W Z p w 6 k u e 0 N v b H V t b j c 3 N C w 3 N z N 9 J n F 1 b 3 Q 7 L C Z x d W 9 0 O 1 N l Y 3 R p b 2 4 x L 0 9 m Z n N o b 3 J l I H d l Y W x 0 a C 9 U e X B l I G 1 v Z G l m a c O p L n t D b 2 x 1 b W 4 3 N z U s N z c 0 f S Z x d W 9 0 O y w m c X V v d D t T Z W N 0 a W 9 u M S 9 P Z m Z z a G 9 y Z S B 3 Z W F s d G g v V H l w Z S B t b 2 R p Z m n D q S 5 7 Q 2 9 s d W 1 u N z c 2 L D c 3 N X 0 m c X V v d D s s J n F 1 b 3 Q 7 U 2 V j d G l v b j E v T 2 Z m c 2 h v c m U g d 2 V h b H R o L 1 R 5 c G U g b W 9 k a W Z p w 6 k u e 0 N v b H V t b j c 3 N y w 3 N z Z 9 J n F 1 b 3 Q 7 L C Z x d W 9 0 O 1 N l Y 3 R p b 2 4 x L 0 9 m Z n N o b 3 J l I H d l Y W x 0 a C 9 U e X B l I G 1 v Z G l m a c O p L n t D b 2 x 1 b W 4 3 N z g s N z c 3 f S Z x d W 9 0 O y w m c X V v d D t T Z W N 0 a W 9 u M S 9 P Z m Z z a G 9 y Z S B 3 Z W F s d G g v V H l w Z S B t b 2 R p Z m n D q S 5 7 Q 2 9 s d W 1 u N z c 5 L D c 3 O H 0 m c X V v d D s s J n F 1 b 3 Q 7 U 2 V j d G l v b j E v T 2 Z m c 2 h v c m U g d 2 V h b H R o L 1 R 5 c G U g b W 9 k a W Z p w 6 k u e 0 N v b H V t b j c 4 M C w 3 N z l 9 J n F 1 b 3 Q 7 L C Z x d W 9 0 O 1 N l Y 3 R p b 2 4 x L 0 9 m Z n N o b 3 J l I H d l Y W x 0 a C 9 U e X B l I G 1 v Z G l m a c O p L n t D b 2 x 1 b W 4 3 O D E s N z g w f S Z x d W 9 0 O y w m c X V v d D t T Z W N 0 a W 9 u M S 9 P Z m Z z a G 9 y Z S B 3 Z W F s d G g v V H l w Z S B t b 2 R p Z m n D q S 5 7 Q 2 9 s d W 1 u N z g y L D c 4 M X 0 m c X V v d D s s J n F 1 b 3 Q 7 U 2 V j d G l v b j E v T 2 Z m c 2 h v c m U g d 2 V h b H R o L 1 R 5 c G U g b W 9 k a W Z p w 6 k u e 0 N v b H V t b j c 4 M y w 3 O D J 9 J n F 1 b 3 Q 7 L C Z x d W 9 0 O 1 N l Y 3 R p b 2 4 x L 0 9 m Z n N o b 3 J l I H d l Y W x 0 a C 9 U e X B l I G 1 v Z G l m a c O p L n t D b 2 x 1 b W 4 3 O D Q s N z g z f S Z x d W 9 0 O y w m c X V v d D t T Z W N 0 a W 9 u M S 9 P Z m Z z a G 9 y Z S B 3 Z W F s d G g v V H l w Z S B t b 2 R p Z m n D q S 5 7 Q 2 9 s d W 1 u N z g 1 L D c 4 N H 0 m c X V v d D s s J n F 1 b 3 Q 7 U 2 V j d G l v b j E v T 2 Z m c 2 h v c m U g d 2 V h b H R o L 1 R 5 c G U g b W 9 k a W Z p w 6 k u e 0 N v b H V t b j c 4 N i w 3 O D V 9 J n F 1 b 3 Q 7 L C Z x d W 9 0 O 1 N l Y 3 R p b 2 4 x L 0 9 m Z n N o b 3 J l I H d l Y W x 0 a C 9 U e X B l I G 1 v Z G l m a c O p L n t D b 2 x 1 b W 4 3 O D c s N z g 2 f S Z x d W 9 0 O y w m c X V v d D t T Z W N 0 a W 9 u M S 9 P Z m Z z a G 9 y Z S B 3 Z W F s d G g v V H l w Z S B t b 2 R p Z m n D q S 5 7 Q 2 9 s d W 1 u N z g 4 L D c 4 N 3 0 m c X V v d D s s J n F 1 b 3 Q 7 U 2 V j d G l v b j E v T 2 Z m c 2 h v c m U g d 2 V h b H R o L 1 R 5 c G U g b W 9 k a W Z p w 6 k u e 0 N v b H V t b j c 4 O S w 3 O D h 9 J n F 1 b 3 Q 7 L C Z x d W 9 0 O 1 N l Y 3 R p b 2 4 x L 0 9 m Z n N o b 3 J l I H d l Y W x 0 a C 9 U e X B l I G 1 v Z G l m a c O p L n t D b 2 x 1 b W 4 3 O T A s N z g 5 f S Z x d W 9 0 O y w m c X V v d D t T Z W N 0 a W 9 u M S 9 P Z m Z z a G 9 y Z S B 3 Z W F s d G g v V H l w Z S B t b 2 R p Z m n D q S 5 7 Q 2 9 s d W 1 u N z k x L D c 5 M H 0 m c X V v d D s s J n F 1 b 3 Q 7 U 2 V j d G l v b j E v T 2 Z m c 2 h v c m U g d 2 V h b H R o L 1 R 5 c G U g b W 9 k a W Z p w 6 k u e 0 N v b H V t b j c 5 M i w 3 O T F 9 J n F 1 b 3 Q 7 L C Z x d W 9 0 O 1 N l Y 3 R p b 2 4 x L 0 9 m Z n N o b 3 J l I H d l Y W x 0 a C 9 U e X B l I G 1 v Z G l m a c O p L n t D b 2 x 1 b W 4 3 O T M s N z k y f S Z x d W 9 0 O y w m c X V v d D t T Z W N 0 a W 9 u M S 9 P Z m Z z a G 9 y Z S B 3 Z W F s d G g v V H l w Z S B t b 2 R p Z m n D q S 5 7 Q 2 9 s d W 1 u N z k 0 L D c 5 M 3 0 m c X V v d D s s J n F 1 b 3 Q 7 U 2 V j d G l v b j E v T 2 Z m c 2 h v c m U g d 2 V h b H R o L 1 R 5 c G U g b W 9 k a W Z p w 6 k u e 0 N v b H V t b j c 5 N S w 3 O T R 9 J n F 1 b 3 Q 7 L C Z x d W 9 0 O 1 N l Y 3 R p b 2 4 x L 0 9 m Z n N o b 3 J l I H d l Y W x 0 a C 9 U e X B l I G 1 v Z G l m a c O p L n t D b 2 x 1 b W 4 3 O T Y s N z k 1 f S Z x d W 9 0 O y w m c X V v d D t T Z W N 0 a W 9 u M S 9 P Z m Z z a G 9 y Z S B 3 Z W F s d G g v V H l w Z S B t b 2 R p Z m n D q S 5 7 Q 2 9 s d W 1 u N z k 3 L D c 5 N n 0 m c X V v d D s s J n F 1 b 3 Q 7 U 2 V j d G l v b j E v T 2 Z m c 2 h v c m U g d 2 V h b H R o L 1 R 5 c G U g b W 9 k a W Z p w 6 k u e 0 N v b H V t b j c 5 O C w 3 O T d 9 J n F 1 b 3 Q 7 L C Z x d W 9 0 O 1 N l Y 3 R p b 2 4 x L 0 9 m Z n N o b 3 J l I H d l Y W x 0 a C 9 U e X B l I G 1 v Z G l m a c O p L n t D b 2 x 1 b W 4 3 O T k s N z k 4 f S Z x d W 9 0 O y w m c X V v d D t T Z W N 0 a W 9 u M S 9 P Z m Z z a G 9 y Z S B 3 Z W F s d G g v V H l w Z S B t b 2 R p Z m n D q S 5 7 Q 2 9 s d W 1 u O D A w L D c 5 O X 0 m c X V v d D s s J n F 1 b 3 Q 7 U 2 V j d G l v b j E v T 2 Z m c 2 h v c m U g d 2 V h b H R o L 1 R 5 c G U g b W 9 k a W Z p w 6 k u e 0 N v b H V t b j g w M S w 4 M D B 9 J n F 1 b 3 Q 7 L C Z x d W 9 0 O 1 N l Y 3 R p b 2 4 x L 0 9 m Z n N o b 3 J l I H d l Y W x 0 a C 9 U e X B l I G 1 v Z G l m a c O p L n t D b 2 x 1 b W 4 4 M D I s O D A x f S Z x d W 9 0 O y w m c X V v d D t T Z W N 0 a W 9 u M S 9 P Z m Z z a G 9 y Z S B 3 Z W F s d G g v V H l w Z S B t b 2 R p Z m n D q S 5 7 Q 2 9 s d W 1 u O D A z L D g w M n 0 m c X V v d D s s J n F 1 b 3 Q 7 U 2 V j d G l v b j E v T 2 Z m c 2 h v c m U g d 2 V h b H R o L 1 R 5 c G U g b W 9 k a W Z p w 6 k u e 0 N v b H V t b j g w N C w 4 M D N 9 J n F 1 b 3 Q 7 L C Z x d W 9 0 O 1 N l Y 3 R p b 2 4 x L 0 9 m Z n N o b 3 J l I H d l Y W x 0 a C 9 U e X B l I G 1 v Z G l m a c O p L n t D b 2 x 1 b W 4 4 M D U s O D A 0 f S Z x d W 9 0 O y w m c X V v d D t T Z W N 0 a W 9 u M S 9 P Z m Z z a G 9 y Z S B 3 Z W F s d G g v V H l w Z S B t b 2 R p Z m n D q S 5 7 Q 2 9 s d W 1 u O D A 2 L D g w N X 0 m c X V v d D s s J n F 1 b 3 Q 7 U 2 V j d G l v b j E v T 2 Z m c 2 h v c m U g d 2 V h b H R o L 1 R 5 c G U g b W 9 k a W Z p w 6 k u e 0 N v b H V t b j g w N y w 4 M D Z 9 J n F 1 b 3 Q 7 L C Z x d W 9 0 O 1 N l Y 3 R p b 2 4 x L 0 9 m Z n N o b 3 J l I H d l Y W x 0 a C 9 U e X B l I G 1 v Z G l m a c O p L n t D b 2 x 1 b W 4 4 M D g s O D A 3 f S Z x d W 9 0 O y w m c X V v d D t T Z W N 0 a W 9 u M S 9 P Z m Z z a G 9 y Z S B 3 Z W F s d G g v V H l w Z S B t b 2 R p Z m n D q S 5 7 Q 2 9 s d W 1 u O D A 5 L D g w O H 0 m c X V v d D s s J n F 1 b 3 Q 7 U 2 V j d G l v b j E v T 2 Z m c 2 h v c m U g d 2 V h b H R o L 1 R 5 c G U g b W 9 k a W Z p w 6 k u e 0 N v b H V t b j g x M C w 4 M D l 9 J n F 1 b 3 Q 7 L C Z x d W 9 0 O 1 N l Y 3 R p b 2 4 x L 0 9 m Z n N o b 3 J l I H d l Y W x 0 a C 9 U e X B l I G 1 v Z G l m a c O p L n t D b 2 x 1 b W 4 4 M T E s O D E w f S Z x d W 9 0 O y w m c X V v d D t T Z W N 0 a W 9 u M S 9 P Z m Z z a G 9 y Z S B 3 Z W F s d G g v V H l w Z S B t b 2 R p Z m n D q S 5 7 Q 2 9 s d W 1 u O D E y L D g x M X 0 m c X V v d D s s J n F 1 b 3 Q 7 U 2 V j d G l v b j E v T 2 Z m c 2 h v c m U g d 2 V h b H R o L 1 R 5 c G U g b W 9 k a W Z p w 6 k u e 0 N v b H V t b j g x M y w 4 M T J 9 J n F 1 b 3 Q 7 L C Z x d W 9 0 O 1 N l Y 3 R p b 2 4 x L 0 9 m Z n N o b 3 J l I H d l Y W x 0 a C 9 U e X B l I G 1 v Z G l m a c O p L n t D b 2 x 1 b W 4 4 M T Q s O D E z f S Z x d W 9 0 O y w m c X V v d D t T Z W N 0 a W 9 u M S 9 P Z m Z z a G 9 y Z S B 3 Z W F s d G g v V H l w Z S B t b 2 R p Z m n D q S 5 7 Q 2 9 s d W 1 u O D E 1 L D g x N H 0 m c X V v d D s s J n F 1 b 3 Q 7 U 2 V j d G l v b j E v T 2 Z m c 2 h v c m U g d 2 V h b H R o L 1 R 5 c G U g b W 9 k a W Z p w 6 k u e 0 N v b H V t b j g x N i w 4 M T V 9 J n F 1 b 3 Q 7 L C Z x d W 9 0 O 1 N l Y 3 R p b 2 4 x L 0 9 m Z n N o b 3 J l I H d l Y W x 0 a C 9 U e X B l I G 1 v Z G l m a c O p L n t D b 2 x 1 b W 4 4 M T c s O D E 2 f S Z x d W 9 0 O y w m c X V v d D t T Z W N 0 a W 9 u M S 9 P Z m Z z a G 9 y Z S B 3 Z W F s d G g v V H l w Z S B t b 2 R p Z m n D q S 5 7 Q 2 9 s d W 1 u O D E 4 L D g x N 3 0 m c X V v d D s s J n F 1 b 3 Q 7 U 2 V j d G l v b j E v T 2 Z m c 2 h v c m U g d 2 V h b H R o L 1 R 5 c G U g b W 9 k a W Z p w 6 k u e 0 N v b H V t b j g x O S w 4 M T h 9 J n F 1 b 3 Q 7 L C Z x d W 9 0 O 1 N l Y 3 R p b 2 4 x L 0 9 m Z n N o b 3 J l I H d l Y W x 0 a C 9 U e X B l I G 1 v Z G l m a c O p L n t D b 2 x 1 b W 4 4 M j A s O D E 5 f S Z x d W 9 0 O y w m c X V v d D t T Z W N 0 a W 9 u M S 9 P Z m Z z a G 9 y Z S B 3 Z W F s d G g v V H l w Z S B t b 2 R p Z m n D q S 5 7 Q 2 9 s d W 1 u O D I x L D g y M H 0 m c X V v d D s s J n F 1 b 3 Q 7 U 2 V j d G l v b j E v T 2 Z m c 2 h v c m U g d 2 V h b H R o L 1 R 5 c G U g b W 9 k a W Z p w 6 k u e 0 N v b H V t b j g y M i w 4 M j F 9 J n F 1 b 3 Q 7 L C Z x d W 9 0 O 1 N l Y 3 R p b 2 4 x L 0 9 m Z n N o b 3 J l I H d l Y W x 0 a C 9 U e X B l I G 1 v Z G l m a c O p L n t D b 2 x 1 b W 4 4 M j M s O D I y f S Z x d W 9 0 O y w m c X V v d D t T Z W N 0 a W 9 u M S 9 P Z m Z z a G 9 y Z S B 3 Z W F s d G g v V H l w Z S B t b 2 R p Z m n D q S 5 7 Q 2 9 s d W 1 u O D I 0 L D g y M 3 0 m c X V v d D s s J n F 1 b 3 Q 7 U 2 V j d G l v b j E v T 2 Z m c 2 h v c m U g d 2 V h b H R o L 1 R 5 c G U g b W 9 k a W Z p w 6 k u e 0 N v b H V t b j g y N S w 4 M j R 9 J n F 1 b 3 Q 7 L C Z x d W 9 0 O 1 N l Y 3 R p b 2 4 x L 0 9 m Z n N o b 3 J l I H d l Y W x 0 a C 9 U e X B l I G 1 v Z G l m a c O p L n t D b 2 x 1 b W 4 4 M j Y s O D I 1 f S Z x d W 9 0 O y w m c X V v d D t T Z W N 0 a W 9 u M S 9 P Z m Z z a G 9 y Z S B 3 Z W F s d G g v V H l w Z S B t b 2 R p Z m n D q S 5 7 Q 2 9 s d W 1 u O D I 3 L D g y N n 0 m c X V v d D s s J n F 1 b 3 Q 7 U 2 V j d G l v b j E v T 2 Z m c 2 h v c m U g d 2 V h b H R o L 1 R 5 c G U g b W 9 k a W Z p w 6 k u e 0 N v b H V t b j g y O C w 4 M j d 9 J n F 1 b 3 Q 7 L C Z x d W 9 0 O 1 N l Y 3 R p b 2 4 x L 0 9 m Z n N o b 3 J l I H d l Y W x 0 a C 9 U e X B l I G 1 v Z G l m a c O p L n t D b 2 x 1 b W 4 4 M j k s O D I 4 f S Z x d W 9 0 O y w m c X V v d D t T Z W N 0 a W 9 u M S 9 P Z m Z z a G 9 y Z S B 3 Z W F s d G g v V H l w Z S B t b 2 R p Z m n D q S 5 7 Q 2 9 s d W 1 u O D M w L D g y O X 0 m c X V v d D s s J n F 1 b 3 Q 7 U 2 V j d G l v b j E v T 2 Z m c 2 h v c m U g d 2 V h b H R o L 1 R 5 c G U g b W 9 k a W Z p w 6 k u e 0 N v b H V t b j g z M S w 4 M z B 9 J n F 1 b 3 Q 7 L C Z x d W 9 0 O 1 N l Y 3 R p b 2 4 x L 0 9 m Z n N o b 3 J l I H d l Y W x 0 a C 9 U e X B l I G 1 v Z G l m a c O p L n t D b 2 x 1 b W 4 4 M z I s O D M x f S Z x d W 9 0 O y w m c X V v d D t T Z W N 0 a W 9 u M S 9 P Z m Z z a G 9 y Z S B 3 Z W F s d G g v V H l w Z S B t b 2 R p Z m n D q S 5 7 Q 2 9 s d W 1 u O D M z L D g z M n 0 m c X V v d D s s J n F 1 b 3 Q 7 U 2 V j d G l v b j E v T 2 Z m c 2 h v c m U g d 2 V h b H R o L 1 R 5 c G U g b W 9 k a W Z p w 6 k u e 0 N v b H V t b j g z N C w 4 M z N 9 J n F 1 b 3 Q 7 L C Z x d W 9 0 O 1 N l Y 3 R p b 2 4 x L 0 9 m Z n N o b 3 J l I H d l Y W x 0 a C 9 U e X B l I G 1 v Z G l m a c O p L n t D b 2 x 1 b W 4 4 M z U s O D M 0 f S Z x d W 9 0 O y w m c X V v d D t T Z W N 0 a W 9 u M S 9 P Z m Z z a G 9 y Z S B 3 Z W F s d G g v V H l w Z S B t b 2 R p Z m n D q S 5 7 Q 2 9 s d W 1 u O D M 2 L D g z N X 0 m c X V v d D s s J n F 1 b 3 Q 7 U 2 V j d G l v b j E v T 2 Z m c 2 h v c m U g d 2 V h b H R o L 1 R 5 c G U g b W 9 k a W Z p w 6 k u e 0 N v b H V t b j g z N y w 4 M z Z 9 J n F 1 b 3 Q 7 L C Z x d W 9 0 O 1 N l Y 3 R p b 2 4 x L 0 9 m Z n N o b 3 J l I H d l Y W x 0 a C 9 U e X B l I G 1 v Z G l m a c O p L n t D b 2 x 1 b W 4 4 M z g s O D M 3 f S Z x d W 9 0 O y w m c X V v d D t T Z W N 0 a W 9 u M S 9 P Z m Z z a G 9 y Z S B 3 Z W F s d G g v V H l w Z S B t b 2 R p Z m n D q S 5 7 Q 2 9 s d W 1 u O D M 5 L D g z O H 0 m c X V v d D s s J n F 1 b 3 Q 7 U 2 V j d G l v b j E v T 2 Z m c 2 h v c m U g d 2 V h b H R o L 1 R 5 c G U g b W 9 k a W Z p w 6 k u e 0 N v b H V t b j g 0 M C w 4 M z l 9 J n F 1 b 3 Q 7 L C Z x d W 9 0 O 1 N l Y 3 R p b 2 4 x L 0 9 m Z n N o b 3 J l I H d l Y W x 0 a C 9 U e X B l I G 1 v Z G l m a c O p L n t D b 2 x 1 b W 4 4 N D E s O D Q w f S Z x d W 9 0 O y w m c X V v d D t T Z W N 0 a W 9 u M S 9 P Z m Z z a G 9 y Z S B 3 Z W F s d G g v V H l w Z S B t b 2 R p Z m n D q S 5 7 Q 2 9 s d W 1 u O D Q y L D g 0 M X 0 m c X V v d D s s J n F 1 b 3 Q 7 U 2 V j d G l v b j E v T 2 Z m c 2 h v c m U g d 2 V h b H R o L 1 R 5 c G U g b W 9 k a W Z p w 6 k u e 0 N v b H V t b j g 0 M y w 4 N D J 9 J n F 1 b 3 Q 7 L C Z x d W 9 0 O 1 N l Y 3 R p b 2 4 x L 0 9 m Z n N o b 3 J l I H d l Y W x 0 a C 9 U e X B l I G 1 v Z G l m a c O p L n t D b 2 x 1 b W 4 4 N D Q s O D Q z f S Z x d W 9 0 O y w m c X V v d D t T Z W N 0 a W 9 u M S 9 P Z m Z z a G 9 y Z S B 3 Z W F s d G g v V H l w Z S B t b 2 R p Z m n D q S 5 7 Q 2 9 s d W 1 u O D Q 1 L D g 0 N H 0 m c X V v d D s s J n F 1 b 3 Q 7 U 2 V j d G l v b j E v T 2 Z m c 2 h v c m U g d 2 V h b H R o L 1 R 5 c G U g b W 9 k a W Z p w 6 k u e 0 N v b H V t b j g 0 N i w 4 N D V 9 J n F 1 b 3 Q 7 L C Z x d W 9 0 O 1 N l Y 3 R p b 2 4 x L 0 9 m Z n N o b 3 J l I H d l Y W x 0 a C 9 U e X B l I G 1 v Z G l m a c O p L n t D b 2 x 1 b W 4 4 N D c s O D Q 2 f S Z x d W 9 0 O y w m c X V v d D t T Z W N 0 a W 9 u M S 9 P Z m Z z a G 9 y Z S B 3 Z W F s d G g v V H l w Z S B t b 2 R p Z m n D q S 5 7 Q 2 9 s d W 1 u O D Q 4 L D g 0 N 3 0 m c X V v d D s s J n F 1 b 3 Q 7 U 2 V j d G l v b j E v T 2 Z m c 2 h v c m U g d 2 V h b H R o L 1 R 5 c G U g b W 9 k a W Z p w 6 k u e 0 N v b H V t b j g 0 O S w 4 N D h 9 J n F 1 b 3 Q 7 L C Z x d W 9 0 O 1 N l Y 3 R p b 2 4 x L 0 9 m Z n N o b 3 J l I H d l Y W x 0 a C 9 U e X B l I G 1 v Z G l m a c O p L n t D b 2 x 1 b W 4 4 N T A s O D Q 5 f S Z x d W 9 0 O y w m c X V v d D t T Z W N 0 a W 9 u M S 9 P Z m Z z a G 9 y Z S B 3 Z W F s d G g v V H l w Z S B t b 2 R p Z m n D q S 5 7 Q 2 9 s d W 1 u O D U x L D g 1 M H 0 m c X V v d D s s J n F 1 b 3 Q 7 U 2 V j d G l v b j E v T 2 Z m c 2 h v c m U g d 2 V h b H R o L 1 R 5 c G U g b W 9 k a W Z p w 6 k u e 0 N v b H V t b j g 1 M i w 4 N T F 9 J n F 1 b 3 Q 7 L C Z x d W 9 0 O 1 N l Y 3 R p b 2 4 x L 0 9 m Z n N o b 3 J l I H d l Y W x 0 a C 9 U e X B l I G 1 v Z G l m a c O p L n t D b 2 x 1 b W 4 4 N T M s O D U y f S Z x d W 9 0 O y w m c X V v d D t T Z W N 0 a W 9 u M S 9 P Z m Z z a G 9 y Z S B 3 Z W F s d G g v V H l w Z S B t b 2 R p Z m n D q S 5 7 Q 2 9 s d W 1 u O D U 0 L D g 1 M 3 0 m c X V v d D s s J n F 1 b 3 Q 7 U 2 V j d G l v b j E v T 2 Z m c 2 h v c m U g d 2 V h b H R o L 1 R 5 c G U g b W 9 k a W Z p w 6 k u e 0 N v b H V t b j g 1 N S w 4 N T R 9 J n F 1 b 3 Q 7 L C Z x d W 9 0 O 1 N l Y 3 R p b 2 4 x L 0 9 m Z n N o b 3 J l I H d l Y W x 0 a C 9 U e X B l I G 1 v Z G l m a c O p L n t D b 2 x 1 b W 4 4 N T Y s O D U 1 f S Z x d W 9 0 O y w m c X V v d D t T Z W N 0 a W 9 u M S 9 P Z m Z z a G 9 y Z S B 3 Z W F s d G g v V H l w Z S B t b 2 R p Z m n D q S 5 7 Q 2 9 s d W 1 u O D U 3 L D g 1 N n 0 m c X V v d D s s J n F 1 b 3 Q 7 U 2 V j d G l v b j E v T 2 Z m c 2 h v c m U g d 2 V h b H R o L 1 R 5 c G U g b W 9 k a W Z p w 6 k u e 0 N v b H V t b j g 1 O C w 4 N T d 9 J n F 1 b 3 Q 7 L C Z x d W 9 0 O 1 N l Y 3 R p b 2 4 x L 0 9 m Z n N o b 3 J l I H d l Y W x 0 a C 9 U e X B l I G 1 v Z G l m a c O p L n t D b 2 x 1 b W 4 4 N T k s O D U 4 f S Z x d W 9 0 O y w m c X V v d D t T Z W N 0 a W 9 u M S 9 P Z m Z z a G 9 y Z S B 3 Z W F s d G g v V H l w Z S B t b 2 R p Z m n D q S 5 7 Q 2 9 s d W 1 u O D Y w L D g 1 O X 0 m c X V v d D s s J n F 1 b 3 Q 7 U 2 V j d G l v b j E v T 2 Z m c 2 h v c m U g d 2 V h b H R o L 1 R 5 c G U g b W 9 k a W Z p w 6 k u e 0 N v b H V t b j g 2 M S w 4 N j B 9 J n F 1 b 3 Q 7 L C Z x d W 9 0 O 1 N l Y 3 R p b 2 4 x L 0 9 m Z n N o b 3 J l I H d l Y W x 0 a C 9 U e X B l I G 1 v Z G l m a c O p L n t D b 2 x 1 b W 4 4 N j I s O D Y x f S Z x d W 9 0 O y w m c X V v d D t T Z W N 0 a W 9 u M S 9 P Z m Z z a G 9 y Z S B 3 Z W F s d G g v V H l w Z S B t b 2 R p Z m n D q S 5 7 Q 2 9 s d W 1 u O D Y z L D g 2 M n 0 m c X V v d D s s J n F 1 b 3 Q 7 U 2 V j d G l v b j E v T 2 Z m c 2 h v c m U g d 2 V h b H R o L 1 R 5 c G U g b W 9 k a W Z p w 6 k u e 0 N v b H V t b j g 2 N C w 4 N j N 9 J n F 1 b 3 Q 7 L C Z x d W 9 0 O 1 N l Y 3 R p b 2 4 x L 0 9 m Z n N o b 3 J l I H d l Y W x 0 a C 9 U e X B l I G 1 v Z G l m a c O p L n t D b 2 x 1 b W 4 4 N j U s O D Y 0 f S Z x d W 9 0 O y w m c X V v d D t T Z W N 0 a W 9 u M S 9 P Z m Z z a G 9 y Z S B 3 Z W F s d G g v V H l w Z S B t b 2 R p Z m n D q S 5 7 Q 2 9 s d W 1 u O D Y 2 L D g 2 N X 0 m c X V v d D s s J n F 1 b 3 Q 7 U 2 V j d G l v b j E v T 2 Z m c 2 h v c m U g d 2 V h b H R o L 1 R 5 c G U g b W 9 k a W Z p w 6 k u e 0 N v b H V t b j g 2 N y w 4 N j Z 9 J n F 1 b 3 Q 7 L C Z x d W 9 0 O 1 N l Y 3 R p b 2 4 x L 0 9 m Z n N o b 3 J l I H d l Y W x 0 a C 9 U e X B l I G 1 v Z G l m a c O p L n t D b 2 x 1 b W 4 4 N j g s O D Y 3 f S Z x d W 9 0 O y w m c X V v d D t T Z W N 0 a W 9 u M S 9 P Z m Z z a G 9 y Z S B 3 Z W F s d G g v V H l w Z S B t b 2 R p Z m n D q S 5 7 Q 2 9 s d W 1 u O D Y 5 L D g 2 O H 0 m c X V v d D s s J n F 1 b 3 Q 7 U 2 V j d G l v b j E v T 2 Z m c 2 h v c m U g d 2 V h b H R o L 1 R 5 c G U g b W 9 k a W Z p w 6 k u e 0 N v b H V t b j g 3 M C w 4 N j l 9 J n F 1 b 3 Q 7 L C Z x d W 9 0 O 1 N l Y 3 R p b 2 4 x L 0 9 m Z n N o b 3 J l I H d l Y W x 0 a C 9 U e X B l I G 1 v Z G l m a c O p L n t D b 2 x 1 b W 4 4 N z E s O D c w f S Z x d W 9 0 O y w m c X V v d D t T Z W N 0 a W 9 u M S 9 P Z m Z z a G 9 y Z S B 3 Z W F s d G g v V H l w Z S B t b 2 R p Z m n D q S 5 7 Q 2 9 s d W 1 u O D c y L D g 3 M X 0 m c X V v d D s s J n F 1 b 3 Q 7 U 2 V j d G l v b j E v T 2 Z m c 2 h v c m U g d 2 V h b H R o L 1 R 5 c G U g b W 9 k a W Z p w 6 k u e 0 N v b H V t b j g 3 M y w 4 N z J 9 J n F 1 b 3 Q 7 L C Z x d W 9 0 O 1 N l Y 3 R p b 2 4 x L 0 9 m Z n N o b 3 J l I H d l Y W x 0 a C 9 U e X B l I G 1 v Z G l m a c O p L n t D b 2 x 1 b W 4 4 N z Q s O D c z f S Z x d W 9 0 O y w m c X V v d D t T Z W N 0 a W 9 u M S 9 P Z m Z z a G 9 y Z S B 3 Z W F s d G g v V H l w Z S B t b 2 R p Z m n D q S 5 7 Q 2 9 s d W 1 u O D c 1 L D g 3 N H 0 m c X V v d D s s J n F 1 b 3 Q 7 U 2 V j d G l v b j E v T 2 Z m c 2 h v c m U g d 2 V h b H R o L 1 R 5 c G U g b W 9 k a W Z p w 6 k u e 0 N v b H V t b j g 3 N i w 4 N z V 9 J n F 1 b 3 Q 7 L C Z x d W 9 0 O 1 N l Y 3 R p b 2 4 x L 0 9 m Z n N o b 3 J l I H d l Y W x 0 a C 9 U e X B l I G 1 v Z G l m a c O p L n t D b 2 x 1 b W 4 4 N z c s O D c 2 f S Z x d W 9 0 O y w m c X V v d D t T Z W N 0 a W 9 u M S 9 P Z m Z z a G 9 y Z S B 3 Z W F s d G g v V H l w Z S B t b 2 R p Z m n D q S 5 7 Q 2 9 s d W 1 u O D c 4 L D g 3 N 3 0 m c X V v d D s s J n F 1 b 3 Q 7 U 2 V j d G l v b j E v T 2 Z m c 2 h v c m U g d 2 V h b H R o L 1 R 5 c G U g b W 9 k a W Z p w 6 k u e 0 N v b H V t b j g 3 O S w 4 N z h 9 J n F 1 b 3 Q 7 L C Z x d W 9 0 O 1 N l Y 3 R p b 2 4 x L 0 9 m Z n N o b 3 J l I H d l Y W x 0 a C 9 U e X B l I G 1 v Z G l m a c O p L n t D b 2 x 1 b W 4 4 O D A s O D c 5 f S Z x d W 9 0 O y w m c X V v d D t T Z W N 0 a W 9 u M S 9 P Z m Z z a G 9 y Z S B 3 Z W F s d G g v V H l w Z S B t b 2 R p Z m n D q S 5 7 Q 2 9 s d W 1 u O D g x L D g 4 M H 0 m c X V v d D s s J n F 1 b 3 Q 7 U 2 V j d G l v b j E v T 2 Z m c 2 h v c m U g d 2 V h b H R o L 1 R 5 c G U g b W 9 k a W Z p w 6 k u e 0 N v b H V t b j g 4 M i w 4 O D F 9 J n F 1 b 3 Q 7 L C Z x d W 9 0 O 1 N l Y 3 R p b 2 4 x L 0 9 m Z n N o b 3 J l I H d l Y W x 0 a C 9 U e X B l I G 1 v Z G l m a c O p L n t D b 2 x 1 b W 4 4 O D M s O D g y f S Z x d W 9 0 O y w m c X V v d D t T Z W N 0 a W 9 u M S 9 P Z m Z z a G 9 y Z S B 3 Z W F s d G g v V H l w Z S B t b 2 R p Z m n D q S 5 7 Q 2 9 s d W 1 u O D g 0 L D g 4 M 3 0 m c X V v d D s s J n F 1 b 3 Q 7 U 2 V j d G l v b j E v T 2 Z m c 2 h v c m U g d 2 V h b H R o L 1 R 5 c G U g b W 9 k a W Z p w 6 k u e 0 N v b H V t b j g 4 N S w 4 O D R 9 J n F 1 b 3 Q 7 L C Z x d W 9 0 O 1 N l Y 3 R p b 2 4 x L 0 9 m Z n N o b 3 J l I H d l Y W x 0 a C 9 U e X B l I G 1 v Z G l m a c O p L n t D b 2 x 1 b W 4 4 O D Y s O D g 1 f S Z x d W 9 0 O y w m c X V v d D t T Z W N 0 a W 9 u M S 9 P Z m Z z a G 9 y Z S B 3 Z W F s d G g v V H l w Z S B t b 2 R p Z m n D q S 5 7 Q 2 9 s d W 1 u O D g 3 L D g 4 N n 0 m c X V v d D s s J n F 1 b 3 Q 7 U 2 V j d G l v b j E v T 2 Z m c 2 h v c m U g d 2 V h b H R o L 1 R 5 c G U g b W 9 k a W Z p w 6 k u e 0 N v b H V t b j g 4 O C w 4 O D d 9 J n F 1 b 3 Q 7 L C Z x d W 9 0 O 1 N l Y 3 R p b 2 4 x L 0 9 m Z n N o b 3 J l I H d l Y W x 0 a C 9 U e X B l I G 1 v Z G l m a c O p L n t D b 2 x 1 b W 4 4 O D k s O D g 4 f S Z x d W 9 0 O y w m c X V v d D t T Z W N 0 a W 9 u M S 9 P Z m Z z a G 9 y Z S B 3 Z W F s d G g v V H l w Z S B t b 2 R p Z m n D q S 5 7 Q 2 9 s d W 1 u O D k w L D g 4 O X 0 m c X V v d D s s J n F 1 b 3 Q 7 U 2 V j d G l v b j E v T 2 Z m c 2 h v c m U g d 2 V h b H R o L 1 R 5 c G U g b W 9 k a W Z p w 6 k u e 0 N v b H V t b j g 5 M S w 4 O T B 9 J n F 1 b 3 Q 7 L C Z x d W 9 0 O 1 N l Y 3 R p b 2 4 x L 0 9 m Z n N o b 3 J l I H d l Y W x 0 a C 9 U e X B l I G 1 v Z G l m a c O p L n t D b 2 x 1 b W 4 4 O T I s O D k x f S Z x d W 9 0 O y w m c X V v d D t T Z W N 0 a W 9 u M S 9 P Z m Z z a G 9 y Z S B 3 Z W F s d G g v V H l w Z S B t b 2 R p Z m n D q S 5 7 Q 2 9 s d W 1 u O D k z L D g 5 M n 0 m c X V v d D s s J n F 1 b 3 Q 7 U 2 V j d G l v b j E v T 2 Z m c 2 h v c m U g d 2 V h b H R o L 1 R 5 c G U g b W 9 k a W Z p w 6 k u e 0 N v b H V t b j g 5 N C w 4 O T N 9 J n F 1 b 3 Q 7 L C Z x d W 9 0 O 1 N l Y 3 R p b 2 4 x L 0 9 m Z n N o b 3 J l I H d l Y W x 0 a C 9 U e X B l I G 1 v Z G l m a c O p L n t D b 2 x 1 b W 4 4 O T U s O D k 0 f S Z x d W 9 0 O y w m c X V v d D t T Z W N 0 a W 9 u M S 9 P Z m Z z a G 9 y Z S B 3 Z W F s d G g v V H l w Z S B t b 2 R p Z m n D q S 5 7 Q 2 9 s d W 1 u O D k 2 L D g 5 N X 0 m c X V v d D s s J n F 1 b 3 Q 7 U 2 V j d G l v b j E v T 2 Z m c 2 h v c m U g d 2 V h b H R o L 1 R 5 c G U g b W 9 k a W Z p w 6 k u e 0 N v b H V t b j g 5 N y w 4 O T Z 9 J n F 1 b 3 Q 7 L C Z x d W 9 0 O 1 N l Y 3 R p b 2 4 x L 0 9 m Z n N o b 3 J l I H d l Y W x 0 a C 9 U e X B l I G 1 v Z G l m a c O p L n t D b 2 x 1 b W 4 4 O T g s O D k 3 f S Z x d W 9 0 O y w m c X V v d D t T Z W N 0 a W 9 u M S 9 P Z m Z z a G 9 y Z S B 3 Z W F s d G g v V H l w Z S B t b 2 R p Z m n D q S 5 7 Q 2 9 s d W 1 u O D k 5 L D g 5 O H 0 m c X V v d D s s J n F 1 b 3 Q 7 U 2 V j d G l v b j E v T 2 Z m c 2 h v c m U g d 2 V h b H R o L 1 R 5 c G U g b W 9 k a W Z p w 6 k u e 0 N v b H V t b j k w M C w 4 O T l 9 J n F 1 b 3 Q 7 L C Z x d W 9 0 O 1 N l Y 3 R p b 2 4 x L 0 9 m Z n N o b 3 J l I H d l Y W x 0 a C 9 U e X B l I G 1 v Z G l m a c O p L n t D b 2 x 1 b W 4 5 M D E s O T A w f S Z x d W 9 0 O y w m c X V v d D t T Z W N 0 a W 9 u M S 9 P Z m Z z a G 9 y Z S B 3 Z W F s d G g v V H l w Z S B t b 2 R p Z m n D q S 5 7 Q 2 9 s d W 1 u O T A y L D k w M X 0 m c X V v d D s s J n F 1 b 3 Q 7 U 2 V j d G l v b j E v T 2 Z m c 2 h v c m U g d 2 V h b H R o L 1 R 5 c G U g b W 9 k a W Z p w 6 k u e 0 N v b H V t b j k w M y w 5 M D J 9 J n F 1 b 3 Q 7 L C Z x d W 9 0 O 1 N l Y 3 R p b 2 4 x L 0 9 m Z n N o b 3 J l I H d l Y W x 0 a C 9 U e X B l I G 1 v Z G l m a c O p L n t D b 2 x 1 b W 4 5 M D Q s O T A z f S Z x d W 9 0 O y w m c X V v d D t T Z W N 0 a W 9 u M S 9 P Z m Z z a G 9 y Z S B 3 Z W F s d G g v V H l w Z S B t b 2 R p Z m n D q S 5 7 Q 2 9 s d W 1 u O T A 1 L D k w N H 0 m c X V v d D s s J n F 1 b 3 Q 7 U 2 V j d G l v b j E v T 2 Z m c 2 h v c m U g d 2 V h b H R o L 1 R 5 c G U g b W 9 k a W Z p w 6 k u e 0 N v b H V t b j k w N i w 5 M D V 9 J n F 1 b 3 Q 7 L C Z x d W 9 0 O 1 N l Y 3 R p b 2 4 x L 0 9 m Z n N o b 3 J l I H d l Y W x 0 a C 9 U e X B l I G 1 v Z G l m a c O p L n t D b 2 x 1 b W 4 5 M D c s O T A 2 f S Z x d W 9 0 O y w m c X V v d D t T Z W N 0 a W 9 u M S 9 P Z m Z z a G 9 y Z S B 3 Z W F s d G g v V H l w Z S B t b 2 R p Z m n D q S 5 7 Q 2 9 s d W 1 u O T A 4 L D k w N 3 0 m c X V v d D s s J n F 1 b 3 Q 7 U 2 V j d G l v b j E v T 2 Z m c 2 h v c m U g d 2 V h b H R o L 1 R 5 c G U g b W 9 k a W Z p w 6 k u e 0 N v b H V t b j k w O S w 5 M D h 9 J n F 1 b 3 Q 7 L C Z x d W 9 0 O 1 N l Y 3 R p b 2 4 x L 0 9 m Z n N o b 3 J l I H d l Y W x 0 a C 9 U e X B l I G 1 v Z G l m a c O p L n t D b 2 x 1 b W 4 5 M T A s O T A 5 f S Z x d W 9 0 O y w m c X V v d D t T Z W N 0 a W 9 u M S 9 P Z m Z z a G 9 y Z S B 3 Z W F s d G g v V H l w Z S B t b 2 R p Z m n D q S 5 7 Q 2 9 s d W 1 u O T E x L D k x M H 0 m c X V v d D s s J n F 1 b 3 Q 7 U 2 V j d G l v b j E v T 2 Z m c 2 h v c m U g d 2 V h b H R o L 1 R 5 c G U g b W 9 k a W Z p w 6 k u e 0 N v b H V t b j k x M i w 5 M T F 9 J n F 1 b 3 Q 7 L C Z x d W 9 0 O 1 N l Y 3 R p b 2 4 x L 0 9 m Z n N o b 3 J l I H d l Y W x 0 a C 9 U e X B l I G 1 v Z G l m a c O p L n t D b 2 x 1 b W 4 5 M T M s O T E y f S Z x d W 9 0 O y w m c X V v d D t T Z W N 0 a W 9 u M S 9 P Z m Z z a G 9 y Z S B 3 Z W F s d G g v V H l w Z S B t b 2 R p Z m n D q S 5 7 Q 2 9 s d W 1 u O T E 0 L D k x M 3 0 m c X V v d D s s J n F 1 b 3 Q 7 U 2 V j d G l v b j E v T 2 Z m c 2 h v c m U g d 2 V h b H R o L 1 R 5 c G U g b W 9 k a W Z p w 6 k u e 0 N v b H V t b j k x N S w 5 M T R 9 J n F 1 b 3 Q 7 L C Z x d W 9 0 O 1 N l Y 3 R p b 2 4 x L 0 9 m Z n N o b 3 J l I H d l Y W x 0 a C 9 U e X B l I G 1 v Z G l m a c O p L n t D b 2 x 1 b W 4 5 M T Y s O T E 1 f S Z x d W 9 0 O y w m c X V v d D t T Z W N 0 a W 9 u M S 9 P Z m Z z a G 9 y Z S B 3 Z W F s d G g v V H l w Z S B t b 2 R p Z m n D q S 5 7 Q 2 9 s d W 1 u O T E 3 L D k x N n 0 m c X V v d D s s J n F 1 b 3 Q 7 U 2 V j d G l v b j E v T 2 Z m c 2 h v c m U g d 2 V h b H R o L 1 R 5 c G U g b W 9 k a W Z p w 6 k u e 0 N v b H V t b j k x O C w 5 M T d 9 J n F 1 b 3 Q 7 L C Z x d W 9 0 O 1 N l Y 3 R p b 2 4 x L 0 9 m Z n N o b 3 J l I H d l Y W x 0 a C 9 U e X B l I G 1 v Z G l m a c O p L n t D b 2 x 1 b W 4 5 M T k s O T E 4 f S Z x d W 9 0 O y w m c X V v d D t T Z W N 0 a W 9 u M S 9 P Z m Z z a G 9 y Z S B 3 Z W F s d G g v V H l w Z S B t b 2 R p Z m n D q S 5 7 Q 2 9 s d W 1 u O T I w L D k x O X 0 m c X V v d D s s J n F 1 b 3 Q 7 U 2 V j d G l v b j E v T 2 Z m c 2 h v c m U g d 2 V h b H R o L 1 R 5 c G U g b W 9 k a W Z p w 6 k u e 0 N v b H V t b j k y M S w 5 M j B 9 J n F 1 b 3 Q 7 L C Z x d W 9 0 O 1 N l Y 3 R p b 2 4 x L 0 9 m Z n N o b 3 J l I H d l Y W x 0 a C 9 U e X B l I G 1 v Z G l m a c O p L n t D b 2 x 1 b W 4 5 M j I s O T I x f S Z x d W 9 0 O y w m c X V v d D t T Z W N 0 a W 9 u M S 9 P Z m Z z a G 9 y Z S B 3 Z W F s d G g v V H l w Z S B t b 2 R p Z m n D q S 5 7 Q 2 9 s d W 1 u O T I z L D k y M n 0 m c X V v d D s s J n F 1 b 3 Q 7 U 2 V j d G l v b j E v T 2 Z m c 2 h v c m U g d 2 V h b H R o L 1 R 5 c G U g b W 9 k a W Z p w 6 k u e 0 N v b H V t b j k y N C w 5 M j N 9 J n F 1 b 3 Q 7 L C Z x d W 9 0 O 1 N l Y 3 R p b 2 4 x L 0 9 m Z n N o b 3 J l I H d l Y W x 0 a C 9 U e X B l I G 1 v Z G l m a c O p L n t D b 2 x 1 b W 4 5 M j U s O T I 0 f S Z x d W 9 0 O y w m c X V v d D t T Z W N 0 a W 9 u M S 9 P Z m Z z a G 9 y Z S B 3 Z W F s d G g v V H l w Z S B t b 2 R p Z m n D q S 5 7 Q 2 9 s d W 1 u O T I 2 L D k y N X 0 m c X V v d D s s J n F 1 b 3 Q 7 U 2 V j d G l v b j E v T 2 Z m c 2 h v c m U g d 2 V h b H R o L 1 R 5 c G U g b W 9 k a W Z p w 6 k u e 0 N v b H V t b j k y N y w 5 M j Z 9 J n F 1 b 3 Q 7 L C Z x d W 9 0 O 1 N l Y 3 R p b 2 4 x L 0 9 m Z n N o b 3 J l I H d l Y W x 0 a C 9 U e X B l I G 1 v Z G l m a c O p L n t D b 2 x 1 b W 4 5 M j g s O T I 3 f S Z x d W 9 0 O y w m c X V v d D t T Z W N 0 a W 9 u M S 9 P Z m Z z a G 9 y Z S B 3 Z W F s d G g v V H l w Z S B t b 2 R p Z m n D q S 5 7 Q 2 9 s d W 1 u O T I 5 L D k y O H 0 m c X V v d D s s J n F 1 b 3 Q 7 U 2 V j d G l v b j E v T 2 Z m c 2 h v c m U g d 2 V h b H R o L 1 R 5 c G U g b W 9 k a W Z p w 6 k u e 0 N v b H V t b j k z M C w 5 M j l 9 J n F 1 b 3 Q 7 L C Z x d W 9 0 O 1 N l Y 3 R p b 2 4 x L 0 9 m Z n N o b 3 J l I H d l Y W x 0 a C 9 U e X B l I G 1 v Z G l m a c O p L n t D b 2 x 1 b W 4 5 M z E s O T M w f S Z x d W 9 0 O y w m c X V v d D t T Z W N 0 a W 9 u M S 9 P Z m Z z a G 9 y Z S B 3 Z W F s d G g v V H l w Z S B t b 2 R p Z m n D q S 5 7 Q 2 9 s d W 1 u O T M y L D k z M X 0 m c X V v d D s s J n F 1 b 3 Q 7 U 2 V j d G l v b j E v T 2 Z m c 2 h v c m U g d 2 V h b H R o L 1 R 5 c G U g b W 9 k a W Z p w 6 k u e 0 N v b H V t b j k z M y w 5 M z J 9 J n F 1 b 3 Q 7 L C Z x d W 9 0 O 1 N l Y 3 R p b 2 4 x L 0 9 m Z n N o b 3 J l I H d l Y W x 0 a C 9 U e X B l I G 1 v Z G l m a c O p L n t D b 2 x 1 b W 4 5 M z Q s O T M z f S Z x d W 9 0 O y w m c X V v d D t T Z W N 0 a W 9 u M S 9 P Z m Z z a G 9 y Z S B 3 Z W F s d G g v V H l w Z S B t b 2 R p Z m n D q S 5 7 Q 2 9 s d W 1 u O T M 1 L D k z N H 0 m c X V v d D s s J n F 1 b 3 Q 7 U 2 V j d G l v b j E v T 2 Z m c 2 h v c m U g d 2 V h b H R o L 1 R 5 c G U g b W 9 k a W Z p w 6 k u e 0 N v b H V t b j k z N i w 5 M z V 9 J n F 1 b 3 Q 7 L C Z x d W 9 0 O 1 N l Y 3 R p b 2 4 x L 0 9 m Z n N o b 3 J l I H d l Y W x 0 a C 9 U e X B l I G 1 v Z G l m a c O p L n t D b 2 x 1 b W 4 5 M z c s O T M 2 f S Z x d W 9 0 O y w m c X V v d D t T Z W N 0 a W 9 u M S 9 P Z m Z z a G 9 y Z S B 3 Z W F s d G g v V H l w Z S B t b 2 R p Z m n D q S 5 7 Q 2 9 s d W 1 u O T M 4 L D k z N 3 0 m c X V v d D s s J n F 1 b 3 Q 7 U 2 V j d G l v b j E v T 2 Z m c 2 h v c m U g d 2 V h b H R o L 1 R 5 c G U g b W 9 k a W Z p w 6 k u e 0 N v b H V t b j k z O S w 5 M z h 9 J n F 1 b 3 Q 7 L C Z x d W 9 0 O 1 N l Y 3 R p b 2 4 x L 0 9 m Z n N o b 3 J l I H d l Y W x 0 a C 9 U e X B l I G 1 v Z G l m a c O p L n t D b 2 x 1 b W 4 5 N D A s O T M 5 f S Z x d W 9 0 O y w m c X V v d D t T Z W N 0 a W 9 u M S 9 P Z m Z z a G 9 y Z S B 3 Z W F s d G g v V H l w Z S B t b 2 R p Z m n D q S 5 7 Q 2 9 s d W 1 u O T Q x L D k 0 M H 0 m c X V v d D s s J n F 1 b 3 Q 7 U 2 V j d G l v b j E v T 2 Z m c 2 h v c m U g d 2 V h b H R o L 1 R 5 c G U g b W 9 k a W Z p w 6 k u e 0 N v b H V t b j k 0 M i w 5 N D F 9 J n F 1 b 3 Q 7 L C Z x d W 9 0 O 1 N l Y 3 R p b 2 4 x L 0 9 m Z n N o b 3 J l I H d l Y W x 0 a C 9 U e X B l I G 1 v Z G l m a c O p L n t D b 2 x 1 b W 4 5 N D M s O T Q y f S Z x d W 9 0 O y w m c X V v d D t T Z W N 0 a W 9 u M S 9 P Z m Z z a G 9 y Z S B 3 Z W F s d G g v V H l w Z S B t b 2 R p Z m n D q S 5 7 Q 2 9 s d W 1 u O T Q 0 L D k 0 M 3 0 m c X V v d D s s J n F 1 b 3 Q 7 U 2 V j d G l v b j E v T 2 Z m c 2 h v c m U g d 2 V h b H R o L 1 R 5 c G U g b W 9 k a W Z p w 6 k u e 0 N v b H V t b j k 0 N S w 5 N D R 9 J n F 1 b 3 Q 7 L C Z x d W 9 0 O 1 N l Y 3 R p b 2 4 x L 0 9 m Z n N o b 3 J l I H d l Y W x 0 a C 9 U e X B l I G 1 v Z G l m a c O p L n t D b 2 x 1 b W 4 5 N D Y s O T Q 1 f S Z x d W 9 0 O y w m c X V v d D t T Z W N 0 a W 9 u M S 9 P Z m Z z a G 9 y Z S B 3 Z W F s d G g v V H l w Z S B t b 2 R p Z m n D q S 5 7 Q 2 9 s d W 1 u O T Q 3 L D k 0 N n 0 m c X V v d D s s J n F 1 b 3 Q 7 U 2 V j d G l v b j E v T 2 Z m c 2 h v c m U g d 2 V h b H R o L 1 R 5 c G U g b W 9 k a W Z p w 6 k u e 0 N v b H V t b j k 0 O C w 5 N D d 9 J n F 1 b 3 Q 7 L C Z x d W 9 0 O 1 N l Y 3 R p b 2 4 x L 0 9 m Z n N o b 3 J l I H d l Y W x 0 a C 9 U e X B l I G 1 v Z G l m a c O p L n t D b 2 x 1 b W 4 5 N D k s O T Q 4 f S Z x d W 9 0 O y w m c X V v d D t T Z W N 0 a W 9 u M S 9 P Z m Z z a G 9 y Z S B 3 Z W F s d G g v V H l w Z S B t b 2 R p Z m n D q S 5 7 Q 2 9 s d W 1 u O T U w L D k 0 O X 0 m c X V v d D s s J n F 1 b 3 Q 7 U 2 V j d G l v b j E v T 2 Z m c 2 h v c m U g d 2 V h b H R o L 1 R 5 c G U g b W 9 k a W Z p w 6 k u e 0 N v b H V t b j k 1 M S w 5 N T B 9 J n F 1 b 3 Q 7 L C Z x d W 9 0 O 1 N l Y 3 R p b 2 4 x L 0 9 m Z n N o b 3 J l I H d l Y W x 0 a C 9 U e X B l I G 1 v Z G l m a c O p L n t D b 2 x 1 b W 4 5 N T I s O T U x f S Z x d W 9 0 O y w m c X V v d D t T Z W N 0 a W 9 u M S 9 P Z m Z z a G 9 y Z S B 3 Z W F s d G g v V H l w Z S B t b 2 R p Z m n D q S 5 7 Q 2 9 s d W 1 u O T U z L D k 1 M n 0 m c X V v d D s s J n F 1 b 3 Q 7 U 2 V j d G l v b j E v T 2 Z m c 2 h v c m U g d 2 V h b H R o L 1 R 5 c G U g b W 9 k a W Z p w 6 k u e 0 N v b H V t b j k 1 N C w 5 N T N 9 J n F 1 b 3 Q 7 L C Z x d W 9 0 O 1 N l Y 3 R p b 2 4 x L 0 9 m Z n N o b 3 J l I H d l Y W x 0 a C 9 U e X B l I G 1 v Z G l m a c O p L n t D b 2 x 1 b W 4 5 N T U s O T U 0 f S Z x d W 9 0 O y w m c X V v d D t T Z W N 0 a W 9 u M S 9 P Z m Z z a G 9 y Z S B 3 Z W F s d G g v V H l w Z S B t b 2 R p Z m n D q S 5 7 Q 2 9 s d W 1 u O T U 2 L D k 1 N X 0 m c X V v d D s s J n F 1 b 3 Q 7 U 2 V j d G l v b j E v T 2 Z m c 2 h v c m U g d 2 V h b H R o L 1 R 5 c G U g b W 9 k a W Z p w 6 k u e 0 N v b H V t b j k 1 N y w 5 N T Z 9 J n F 1 b 3 Q 7 L C Z x d W 9 0 O 1 N l Y 3 R p b 2 4 x L 0 9 m Z n N o b 3 J l I H d l Y W x 0 a C 9 U e X B l I G 1 v Z G l m a c O p L n t D b 2 x 1 b W 4 5 N T g s O T U 3 f S Z x d W 9 0 O y w m c X V v d D t T Z W N 0 a W 9 u M S 9 P Z m Z z a G 9 y Z S B 3 Z W F s d G g v V H l w Z S B t b 2 R p Z m n D q S 5 7 Q 2 9 s d W 1 u O T U 5 L D k 1 O H 0 m c X V v d D s s J n F 1 b 3 Q 7 U 2 V j d G l v b j E v T 2 Z m c 2 h v c m U g d 2 V h b H R o L 1 R 5 c G U g b W 9 k a W Z p w 6 k u e 0 N v b H V t b j k 2 M C w 5 N T l 9 J n F 1 b 3 Q 7 L C Z x d W 9 0 O 1 N l Y 3 R p b 2 4 x L 0 9 m Z n N o b 3 J l I H d l Y W x 0 a C 9 U e X B l I G 1 v Z G l m a c O p L n t D b 2 x 1 b W 4 5 N j E s O T Y w f S Z x d W 9 0 O y w m c X V v d D t T Z W N 0 a W 9 u M S 9 P Z m Z z a G 9 y Z S B 3 Z W F s d G g v V H l w Z S B t b 2 R p Z m n D q S 5 7 Q 2 9 s d W 1 u O T Y y L D k 2 M X 0 m c X V v d D s s J n F 1 b 3 Q 7 U 2 V j d G l v b j E v T 2 Z m c 2 h v c m U g d 2 V h b H R o L 1 R 5 c G U g b W 9 k a W Z p w 6 k u e 0 N v b H V t b j k 2 M y w 5 N j J 9 J n F 1 b 3 Q 7 L C Z x d W 9 0 O 1 N l Y 3 R p b 2 4 x L 0 9 m Z n N o b 3 J l I H d l Y W x 0 a C 9 U e X B l I G 1 v Z G l m a c O p L n t D b 2 x 1 b W 4 5 N j Q s O T Y z f S Z x d W 9 0 O y w m c X V v d D t T Z W N 0 a W 9 u M S 9 P Z m Z z a G 9 y Z S B 3 Z W F s d G g v V H l w Z S B t b 2 R p Z m n D q S 5 7 Q 2 9 s d W 1 u O T Y 1 L D k 2 N H 0 m c X V v d D s s J n F 1 b 3 Q 7 U 2 V j d G l v b j E v T 2 Z m c 2 h v c m U g d 2 V h b H R o L 1 R 5 c G U g b W 9 k a W Z p w 6 k u e 0 N v b H V t b j k 2 N i w 5 N j V 9 J n F 1 b 3 Q 7 L C Z x d W 9 0 O 1 N l Y 3 R p b 2 4 x L 0 9 m Z n N o b 3 J l I H d l Y W x 0 a C 9 U e X B l I G 1 v Z G l m a c O p L n t D b 2 x 1 b W 4 5 N j c s O T Y 2 f S Z x d W 9 0 O y w m c X V v d D t T Z W N 0 a W 9 u M S 9 P Z m Z z a G 9 y Z S B 3 Z W F s d G g v V H l w Z S B t b 2 R p Z m n D q S 5 7 Q 2 9 s d W 1 u O T Y 4 L D k 2 N 3 0 m c X V v d D s s J n F 1 b 3 Q 7 U 2 V j d G l v b j E v T 2 Z m c 2 h v c m U g d 2 V h b H R o L 1 R 5 c G U g b W 9 k a W Z p w 6 k u e 0 N v b H V t b j k 2 O S w 5 N j h 9 J n F 1 b 3 Q 7 L C Z x d W 9 0 O 1 N l Y 3 R p b 2 4 x L 0 9 m Z n N o b 3 J l I H d l Y W x 0 a C 9 U e X B l I G 1 v Z G l m a c O p L n t D b 2 x 1 b W 4 5 N z A s O T Y 5 f S Z x d W 9 0 O y w m c X V v d D t T Z W N 0 a W 9 u M S 9 P Z m Z z a G 9 y Z S B 3 Z W F s d G g v V H l w Z S B t b 2 R p Z m n D q S 5 7 Q 2 9 s d W 1 u O T c x L D k 3 M H 0 m c X V v d D s s J n F 1 b 3 Q 7 U 2 V j d G l v b j E v T 2 Z m c 2 h v c m U g d 2 V h b H R o L 1 R 5 c G U g b W 9 k a W Z p w 6 k u e 0 N v b H V t b j k 3 M i w 5 N z F 9 J n F 1 b 3 Q 7 L C Z x d W 9 0 O 1 N l Y 3 R p b 2 4 x L 0 9 m Z n N o b 3 J l I H d l Y W x 0 a C 9 U e X B l I G 1 v Z G l m a c O p L n t D b 2 x 1 b W 4 5 N z M s O T c y f S Z x d W 9 0 O y w m c X V v d D t T Z W N 0 a W 9 u M S 9 P Z m Z z a G 9 y Z S B 3 Z W F s d G g v V H l w Z S B t b 2 R p Z m n D q S 5 7 Q 2 9 s d W 1 u O T c 0 L D k 3 M 3 0 m c X V v d D s s J n F 1 b 3 Q 7 U 2 V j d G l v b j E v T 2 Z m c 2 h v c m U g d 2 V h b H R o L 1 R 5 c G U g b W 9 k a W Z p w 6 k u e 0 N v b H V t b j k 3 N S w 5 N z R 9 J n F 1 b 3 Q 7 L C Z x d W 9 0 O 1 N l Y 3 R p b 2 4 x L 0 9 m Z n N o b 3 J l I H d l Y W x 0 a C 9 U e X B l I G 1 v Z G l m a c O p L n t D b 2 x 1 b W 4 5 N z Y s O T c 1 f S Z x d W 9 0 O y w m c X V v d D t T Z W N 0 a W 9 u M S 9 P Z m Z z a G 9 y Z S B 3 Z W F s d G g v V H l w Z S B t b 2 R p Z m n D q S 5 7 Q 2 9 s d W 1 u O T c 3 L D k 3 N n 0 m c X V v d D s s J n F 1 b 3 Q 7 U 2 V j d G l v b j E v T 2 Z m c 2 h v c m U g d 2 V h b H R o L 1 R 5 c G U g b W 9 k a W Z p w 6 k u e 0 N v b H V t b j k 3 O C w 5 N z d 9 J n F 1 b 3 Q 7 L C Z x d W 9 0 O 1 N l Y 3 R p b 2 4 x L 0 9 m Z n N o b 3 J l I H d l Y W x 0 a C 9 U e X B l I G 1 v Z G l m a c O p L n t D b 2 x 1 b W 4 5 N z k s O T c 4 f S Z x d W 9 0 O y w m c X V v d D t T Z W N 0 a W 9 u M S 9 P Z m Z z a G 9 y Z S B 3 Z W F s d G g v V H l w Z S B t b 2 R p Z m n D q S 5 7 Q 2 9 s d W 1 u O T g w L D k 3 O X 0 m c X V v d D s s J n F 1 b 3 Q 7 U 2 V j d G l v b j E v T 2 Z m c 2 h v c m U g d 2 V h b H R o L 1 R 5 c G U g b W 9 k a W Z p w 6 k u e 0 N v b H V t b j k 4 M S w 5 O D B 9 J n F 1 b 3 Q 7 L C Z x d W 9 0 O 1 N l Y 3 R p b 2 4 x L 0 9 m Z n N o b 3 J l I H d l Y W x 0 a C 9 U e X B l I G 1 v Z G l m a c O p L n t D b 2 x 1 b W 4 5 O D I s O T g x f S Z x d W 9 0 O y w m c X V v d D t T Z W N 0 a W 9 u M S 9 P Z m Z z a G 9 y Z S B 3 Z W F s d G g v V H l w Z S B t b 2 R p Z m n D q S 5 7 Q 2 9 s d W 1 u O T g z L D k 4 M n 0 m c X V v d D s s J n F 1 b 3 Q 7 U 2 V j d G l v b j E v T 2 Z m c 2 h v c m U g d 2 V h b H R o L 1 R 5 c G U g b W 9 k a W Z p w 6 k u e 0 N v b H V t b j k 4 N C w 5 O D N 9 J n F 1 b 3 Q 7 L C Z x d W 9 0 O 1 N l Y 3 R p b 2 4 x L 0 9 m Z n N o b 3 J l I H d l Y W x 0 a C 9 U e X B l I G 1 v Z G l m a c O p L n t D b 2 x 1 b W 4 5 O D U s O T g 0 f S Z x d W 9 0 O y w m c X V v d D t T Z W N 0 a W 9 u M S 9 P Z m Z z a G 9 y Z S B 3 Z W F s d G g v V H l w Z S B t b 2 R p Z m n D q S 5 7 Q 2 9 s d W 1 u O T g 2 L D k 4 N X 0 m c X V v d D s s J n F 1 b 3 Q 7 U 2 V j d G l v b j E v T 2 Z m c 2 h v c m U g d 2 V h b H R o L 1 R 5 c G U g b W 9 k a W Z p w 6 k u e 0 N v b H V t b j k 4 N y w 5 O D Z 9 J n F 1 b 3 Q 7 L C Z x d W 9 0 O 1 N l Y 3 R p b 2 4 x L 0 9 m Z n N o b 3 J l I H d l Y W x 0 a C 9 U e X B l I G 1 v Z G l m a c O p L n t D b 2 x 1 b W 4 5 O D g s O T g 3 f S Z x d W 9 0 O y w m c X V v d D t T Z W N 0 a W 9 u M S 9 P Z m Z z a G 9 y Z S B 3 Z W F s d G g v V H l w Z S B t b 2 R p Z m n D q S 5 7 Q 2 9 s d W 1 u O T g 5 L D k 4 O H 0 m c X V v d D s s J n F 1 b 3 Q 7 U 2 V j d G l v b j E v T 2 Z m c 2 h v c m U g d 2 V h b H R o L 1 R 5 c G U g b W 9 k a W Z p w 6 k u e 0 N v b H V t b j k 5 M C w 5 O D l 9 J n F 1 b 3 Q 7 L C Z x d W 9 0 O 1 N l Y 3 R p b 2 4 x L 0 9 m Z n N o b 3 J l I H d l Y W x 0 a C 9 U e X B l I G 1 v Z G l m a c O p L n t D b 2 x 1 b W 4 5 O T E s O T k w f S Z x d W 9 0 O y w m c X V v d D t T Z W N 0 a W 9 u M S 9 P Z m Z z a G 9 y Z S B 3 Z W F s d G g v V H l w Z S B t b 2 R p Z m n D q S 5 7 Q 2 9 s d W 1 u O T k y L D k 5 M X 0 m c X V v d D s s J n F 1 b 3 Q 7 U 2 V j d G l v b j E v T 2 Z m c 2 h v c m U g d 2 V h b H R o L 1 R 5 c G U g b W 9 k a W Z p w 6 k u e 0 N v b H V t b j k 5 M y w 5 O T J 9 J n F 1 b 3 Q 7 L C Z x d W 9 0 O 1 N l Y 3 R p b 2 4 x L 0 9 m Z n N o b 3 J l I H d l Y W x 0 a C 9 U e X B l I G 1 v Z G l m a c O p L n t D b 2 x 1 b W 4 5 O T Q s O T k z f S Z x d W 9 0 O y w m c X V v d D t T Z W N 0 a W 9 u M S 9 P Z m Z z a G 9 y Z S B 3 Z W F s d G g v V H l w Z S B t b 2 R p Z m n D q S 5 7 Q 2 9 s d W 1 u O T k 1 L D k 5 N H 0 m c X V v d D s s J n F 1 b 3 Q 7 U 2 V j d G l v b j E v T 2 Z m c 2 h v c m U g d 2 V h b H R o L 1 R 5 c G U g b W 9 k a W Z p w 6 k u e 0 N v b H V t b j k 5 N i w 5 O T V 9 J n F 1 b 3 Q 7 L C Z x d W 9 0 O 1 N l Y 3 R p b 2 4 x L 0 9 m Z n N o b 3 J l I H d l Y W x 0 a C 9 U e X B l I G 1 v Z G l m a c O p L n t D b 2 x 1 b W 4 5 O T c s O T k 2 f S Z x d W 9 0 O y w m c X V v d D t T Z W N 0 a W 9 u M S 9 P Z m Z z a G 9 y Z S B 3 Z W F s d G g v V H l w Z S B t b 2 R p Z m n D q S 5 7 Q 2 9 s d W 1 u O T k 4 L D k 5 N 3 0 m c X V v d D s s J n F 1 b 3 Q 7 U 2 V j d G l v b j E v T 2 Z m c 2 h v c m U g d 2 V h b H R o L 1 R 5 c G U g b W 9 k a W Z p w 6 k u e 0 N v b H V t b j k 5 O S w 5 O T h 9 J n F 1 b 3 Q 7 L C Z x d W 9 0 O 1 N l Y 3 R p b 2 4 x L 0 9 m Z n N o b 3 J l I H d l Y W x 0 a C 9 U e X B l I G 1 v Z G l m a c O p L n t D b 2 x 1 b W 4 x M D A w L D k 5 O X 0 m c X V v d D s s J n F 1 b 3 Q 7 U 2 V j d G l v b j E v T 2 Z m c 2 h v c m U g d 2 V h b H R o L 1 R 5 c G U g b W 9 k a W Z p w 6 k u e 0 N v b H V t b j E w M D E s M T A w M H 0 m c X V v d D s s J n F 1 b 3 Q 7 U 2 V j d G l v b j E v T 2 Z m c 2 h v c m U g d 2 V h b H R o L 1 R 5 c G U g b W 9 k a W Z p w 6 k u e 0 N v b H V t b j E w M D I s M T A w M X 0 m c X V v d D s s J n F 1 b 3 Q 7 U 2 V j d G l v b j E v T 2 Z m c 2 h v c m U g d 2 V h b H R o L 1 R 5 c G U g b W 9 k a W Z p w 6 k u e 0 N v b H V t b j E w M D M s M T A w M n 0 m c X V v d D s s J n F 1 b 3 Q 7 U 2 V j d G l v b j E v T 2 Z m c 2 h v c m U g d 2 V h b H R o L 1 R 5 c G U g b W 9 k a W Z p w 6 k u e 0 N v b H V t b j E w M D Q s M T A w M 3 0 m c X V v d D s s J n F 1 b 3 Q 7 U 2 V j d G l v b j E v T 2 Z m c 2 h v c m U g d 2 V h b H R o L 1 R 5 c G U g b W 9 k a W Z p w 6 k u e 0 N v b H V t b j E w M D U s M T A w N H 0 m c X V v d D s s J n F 1 b 3 Q 7 U 2 V j d G l v b j E v T 2 Z m c 2 h v c m U g d 2 V h b H R o L 1 R 5 c G U g b W 9 k a W Z p w 6 k u e 0 N v b H V t b j E w M D Y s M T A w N X 0 m c X V v d D s s J n F 1 b 3 Q 7 U 2 V j d G l v b j E v T 2 Z m c 2 h v c m U g d 2 V h b H R o L 1 R 5 c G U g b W 9 k a W Z p w 6 k u e 0 N v b H V t b j E w M D c s M T A w N n 0 m c X V v d D s s J n F 1 b 3 Q 7 U 2 V j d G l v b j E v T 2 Z m c 2 h v c m U g d 2 V h b H R o L 1 R 5 c G U g b W 9 k a W Z p w 6 k u e 0 N v b H V t b j E w M D g s M T A w N 3 0 m c X V v d D s s J n F 1 b 3 Q 7 U 2 V j d G l v b j E v T 2 Z m c 2 h v c m U g d 2 V h b H R o L 1 R 5 c G U g b W 9 k a W Z p w 6 k u e 0 N v b H V t b j E w M D k s M T A w O H 0 m c X V v d D s s J n F 1 b 3 Q 7 U 2 V j d G l v b j E v T 2 Z m c 2 h v c m U g d 2 V h b H R o L 1 R 5 c G U g b W 9 k a W Z p w 6 k u e 0 N v b H V t b j E w M T A s M T A w O X 0 m c X V v d D s s J n F 1 b 3 Q 7 U 2 V j d G l v b j E v T 2 Z m c 2 h v c m U g d 2 V h b H R o L 1 R 5 c G U g b W 9 k a W Z p w 6 k u e 0 N v b H V t b j E w M T E s M T A x M H 0 m c X V v d D s s J n F 1 b 3 Q 7 U 2 V j d G l v b j E v T 2 Z m c 2 h v c m U g d 2 V h b H R o L 1 R 5 c G U g b W 9 k a W Z p w 6 k u e 0 N v b H V t b j E w M T I s M T A x M X 0 m c X V v d D s s J n F 1 b 3 Q 7 U 2 V j d G l v b j E v T 2 Z m c 2 h v c m U g d 2 V h b H R o L 1 R 5 c G U g b W 9 k a W Z p w 6 k u e 0 N v b H V t b j E w M T M s M T A x M n 0 m c X V v d D s s J n F 1 b 3 Q 7 U 2 V j d G l v b j E v T 2 Z m c 2 h v c m U g d 2 V h b H R o L 1 R 5 c G U g b W 9 k a W Z p w 6 k u e 0 N v b H V t b j E w M T Q s M T A x M 3 0 m c X V v d D s s J n F 1 b 3 Q 7 U 2 V j d G l v b j E v T 2 Z m c 2 h v c m U g d 2 V h b H R o L 1 R 5 c G U g b W 9 k a W Z p w 6 k u e 0 N v b H V t b j E w M T U s M T A x N H 0 m c X V v d D s s J n F 1 b 3 Q 7 U 2 V j d G l v b j E v T 2 Z m c 2 h v c m U g d 2 V h b H R o L 1 R 5 c G U g b W 9 k a W Z p w 6 k u e 0 N v b H V t b j E w M T Y s M T A x N X 0 m c X V v d D s s J n F 1 b 3 Q 7 U 2 V j d G l v b j E v T 2 Z m c 2 h v c m U g d 2 V h b H R o L 1 R 5 c G U g b W 9 k a W Z p w 6 k u e 0 N v b H V t b j E w M T c s M T A x N n 0 m c X V v d D s s J n F 1 b 3 Q 7 U 2 V j d G l v b j E v T 2 Z m c 2 h v c m U g d 2 V h b H R o L 1 R 5 c G U g b W 9 k a W Z p w 6 k u e 0 N v b H V t b j E w M T g s M T A x N 3 0 m c X V v d D s s J n F 1 b 3 Q 7 U 2 V j d G l v b j E v T 2 Z m c 2 h v c m U g d 2 V h b H R o L 1 R 5 c G U g b W 9 k a W Z p w 6 k u e 0 N v b H V t b j E w M T k s M T A x O H 0 m c X V v d D s s J n F 1 b 3 Q 7 U 2 V j d G l v b j E v T 2 Z m c 2 h v c m U g d 2 V h b H R o L 1 R 5 c G U g b W 9 k a W Z p w 6 k u e 0 N v b H V t b j E w M j A s M T A x O X 0 m c X V v d D s s J n F 1 b 3 Q 7 U 2 V j d G l v b j E v T 2 Z m c 2 h v c m U g d 2 V h b H R o L 1 R 5 c G U g b W 9 k a W Z p w 6 k u e 0 N v b H V t b j E w M j E s M T A y M H 0 m c X V v d D s s J n F 1 b 3 Q 7 U 2 V j d G l v b j E v T 2 Z m c 2 h v c m U g d 2 V h b H R o L 1 R 5 c G U g b W 9 k a W Z p w 6 k u e 0 N v b H V t b j E w M j I s M T A y M X 0 m c X V v d D s s J n F 1 b 3 Q 7 U 2 V j d G l v b j E v T 2 Z m c 2 h v c m U g d 2 V h b H R o L 1 R 5 c G U g b W 9 k a W Z p w 6 k u e 0 N v b H V t b j E w M j M s M T A y M n 0 m c X V v d D s s J n F 1 b 3 Q 7 U 2 V j d G l v b j E v T 2 Z m c 2 h v c m U g d 2 V h b H R o L 1 R 5 c G U g b W 9 k a W Z p w 6 k u e 0 N v b H V t b j E w M j Q s M T A y M 3 0 m c X V v d D s s J n F 1 b 3 Q 7 U 2 V j d G l v b j E v T 2 Z m c 2 h v c m U g d 2 V h b H R o L 1 R 5 c G U g b W 9 k a W Z p w 6 k u e 0 N v b H V t b j E w M j U s M T A y N H 0 m c X V v d D s s J n F 1 b 3 Q 7 U 2 V j d G l v b j E v T 2 Z m c 2 h v c m U g d 2 V h b H R o L 1 R 5 c G U g b W 9 k a W Z p w 6 k u e 0 N v b H V t b j E w M j Y s M T A y N X 0 m c X V v d D s s J n F 1 b 3 Q 7 U 2 V j d G l v b j E v T 2 Z m c 2 h v c m U g d 2 V h b H R o L 1 R 5 c G U g b W 9 k a W Z p w 6 k u e 0 N v b H V t b j E w M j c s M T A y N n 0 m c X V v d D s s J n F 1 b 3 Q 7 U 2 V j d G l v b j E v T 2 Z m c 2 h v c m U g d 2 V h b H R o L 1 R 5 c G U g b W 9 k a W Z p w 6 k u e 0 N v b H V t b j E w M j g s M T A y N 3 0 m c X V v d D s s J n F 1 b 3 Q 7 U 2 V j d G l v b j E v T 2 Z m c 2 h v c m U g d 2 V h b H R o L 1 R 5 c G U g b W 9 k a W Z p w 6 k u e 0 N v b H V t b j E w M j k s M T A y O H 0 m c X V v d D s s J n F 1 b 3 Q 7 U 2 V j d G l v b j E v T 2 Z m c 2 h v c m U g d 2 V h b H R o L 1 R 5 c G U g b W 9 k a W Z p w 6 k u e 0 N v b H V t b j E w M z A s M T A y O X 0 m c X V v d D s s J n F 1 b 3 Q 7 U 2 V j d G l v b j E v T 2 Z m c 2 h v c m U g d 2 V h b H R o L 1 R 5 c G U g b W 9 k a W Z p w 6 k u e 0 N v b H V t b j E w M z E s M T A z M H 0 m c X V v d D s s J n F 1 b 3 Q 7 U 2 V j d G l v b j E v T 2 Z m c 2 h v c m U g d 2 V h b H R o L 1 R 5 c G U g b W 9 k a W Z p w 6 k u e 0 N v b H V t b j E w M z I s M T A z M X 0 m c X V v d D s s J n F 1 b 3 Q 7 U 2 V j d G l v b j E v T 2 Z m c 2 h v c m U g d 2 V h b H R o L 1 R 5 c G U g b W 9 k a W Z p w 6 k u e 0 N v b H V t b j E w M z M s M T A z M n 0 m c X V v d D s s J n F 1 b 3 Q 7 U 2 V j d G l v b j E v T 2 Z m c 2 h v c m U g d 2 V h b H R o L 1 R 5 c G U g b W 9 k a W Z p w 6 k u e 0 N v b H V t b j E w M z Q s M T A z M 3 0 m c X V v d D s s J n F 1 b 3 Q 7 U 2 V j d G l v b j E v T 2 Z m c 2 h v c m U g d 2 V h b H R o L 1 R 5 c G U g b W 9 k a W Z p w 6 k u e 0 N v b H V t b j E w M z U s M T A z N H 0 m c X V v d D s s J n F 1 b 3 Q 7 U 2 V j d G l v b j E v T 2 Z m c 2 h v c m U g d 2 V h b H R o L 1 R 5 c G U g b W 9 k a W Z p w 6 k u e 0 N v b H V t b j E w M z Y s M T A z N X 0 m c X V v d D s s J n F 1 b 3 Q 7 U 2 V j d G l v b j E v T 2 Z m c 2 h v c m U g d 2 V h b H R o L 1 R 5 c G U g b W 9 k a W Z p w 6 k u e 0 N v b H V t b j E w M z c s M T A z N n 0 m c X V v d D s s J n F 1 b 3 Q 7 U 2 V j d G l v b j E v T 2 Z m c 2 h v c m U g d 2 V h b H R o L 1 R 5 c G U g b W 9 k a W Z p w 6 k u e 0 N v b H V t b j E w M z g s M T A z N 3 0 m c X V v d D s s J n F 1 b 3 Q 7 U 2 V j d G l v b j E v T 2 Z m c 2 h v c m U g d 2 V h b H R o L 1 R 5 c G U g b W 9 k a W Z p w 6 k u e 0 N v b H V t b j E w M z k s M T A z O H 0 m c X V v d D s s J n F 1 b 3 Q 7 U 2 V j d G l v b j E v T 2 Z m c 2 h v c m U g d 2 V h b H R o L 1 R 5 c G U g b W 9 k a W Z p w 6 k u e 0 N v b H V t b j E w N D A s M T A z O X 0 m c X V v d D s s J n F 1 b 3 Q 7 U 2 V j d G l v b j E v T 2 Z m c 2 h v c m U g d 2 V h b H R o L 1 R 5 c G U g b W 9 k a W Z p w 6 k u e 0 N v b H V t b j E w N D E s M T A 0 M H 0 m c X V v d D s s J n F 1 b 3 Q 7 U 2 V j d G l v b j E v T 2 Z m c 2 h v c m U g d 2 V h b H R o L 1 R 5 c G U g b W 9 k a W Z p w 6 k u e 0 N v b H V t b j E w N D I s M T A 0 M X 0 m c X V v d D s s J n F 1 b 3 Q 7 U 2 V j d G l v b j E v T 2 Z m c 2 h v c m U g d 2 V h b H R o L 1 R 5 c G U g b W 9 k a W Z p w 6 k u e 0 N v b H V t b j E w N D M s M T A 0 M n 0 m c X V v d D s s J n F 1 b 3 Q 7 U 2 V j d G l v b j E v T 2 Z m c 2 h v c m U g d 2 V h b H R o L 1 R 5 c G U g b W 9 k a W Z p w 6 k u e 0 N v b H V t b j E w N D Q s M T A 0 M 3 0 m c X V v d D s s J n F 1 b 3 Q 7 U 2 V j d G l v b j E v T 2 Z m c 2 h v c m U g d 2 V h b H R o L 1 R 5 c G U g b W 9 k a W Z p w 6 k u e 0 N v b H V t b j E w N D U s M T A 0 N H 0 m c X V v d D s s J n F 1 b 3 Q 7 U 2 V j d G l v b j E v T 2 Z m c 2 h v c m U g d 2 V h b H R o L 1 R 5 c G U g b W 9 k a W Z p w 6 k u e 0 N v b H V t b j E w N D Y s M T A 0 N X 0 m c X V v d D s s J n F 1 b 3 Q 7 U 2 V j d G l v b j E v T 2 Z m c 2 h v c m U g d 2 V h b H R o L 1 R 5 c G U g b W 9 k a W Z p w 6 k u e 0 N v b H V t b j E w N D c s M T A 0 N n 0 m c X V v d D s s J n F 1 b 3 Q 7 U 2 V j d G l v b j E v T 2 Z m c 2 h v c m U g d 2 V h b H R o L 1 R 5 c G U g b W 9 k a W Z p w 6 k u e 0 N v b H V t b j E w N D g s M T A 0 N 3 0 m c X V v d D s s J n F 1 b 3 Q 7 U 2 V j d G l v b j E v T 2 Z m c 2 h v c m U g d 2 V h b H R o L 1 R 5 c G U g b W 9 k a W Z p w 6 k u e 0 N v b H V t b j E w N D k s M T A 0 O H 0 m c X V v d D s s J n F 1 b 3 Q 7 U 2 V j d G l v b j E v T 2 Z m c 2 h v c m U g d 2 V h b H R o L 1 R 5 c G U g b W 9 k a W Z p w 6 k u e 0 N v b H V t b j E w N T A s M T A 0 O X 0 m c X V v d D s s J n F 1 b 3 Q 7 U 2 V j d G l v b j E v T 2 Z m c 2 h v c m U g d 2 V h b H R o L 1 R 5 c G U g b W 9 k a W Z p w 6 k u e 0 N v b H V t b j E w N T E s M T A 1 M H 0 m c X V v d D s s J n F 1 b 3 Q 7 U 2 V j d G l v b j E v T 2 Z m c 2 h v c m U g d 2 V h b H R o L 1 R 5 c G U g b W 9 k a W Z p w 6 k u e 0 N v b H V t b j E w N T I s M T A 1 M X 0 m c X V v d D s s J n F 1 b 3 Q 7 U 2 V j d G l v b j E v T 2 Z m c 2 h v c m U g d 2 V h b H R o L 1 R 5 c G U g b W 9 k a W Z p w 6 k u e 0 N v b H V t b j E w N T M s M T A 1 M n 0 m c X V v d D s s J n F 1 b 3 Q 7 U 2 V j d G l v b j E v T 2 Z m c 2 h v c m U g d 2 V h b H R o L 1 R 5 c G U g b W 9 k a W Z p w 6 k u e 0 N v b H V t b j E w N T Q s M T A 1 M 3 0 m c X V v d D s s J n F 1 b 3 Q 7 U 2 V j d G l v b j E v T 2 Z m c 2 h v c m U g d 2 V h b H R o L 1 R 5 c G U g b W 9 k a W Z p w 6 k u e 0 N v b H V t b j E w N T U s M T A 1 N H 0 m c X V v d D s s J n F 1 b 3 Q 7 U 2 V j d G l v b j E v T 2 Z m c 2 h v c m U g d 2 V h b H R o L 1 R 5 c G U g b W 9 k a W Z p w 6 k u e 0 N v b H V t b j E w N T Y s M T A 1 N X 0 m c X V v d D s s J n F 1 b 3 Q 7 U 2 V j d G l v b j E v T 2 Z m c 2 h v c m U g d 2 V h b H R o L 1 R 5 c G U g b W 9 k a W Z p w 6 k u e 0 N v b H V t b j E w N T c s M T A 1 N n 0 m c X V v d D s s J n F 1 b 3 Q 7 U 2 V j d G l v b j E v T 2 Z m c 2 h v c m U g d 2 V h b H R o L 1 R 5 c G U g b W 9 k a W Z p w 6 k u e 0 N v b H V t b j E w N T g s M T A 1 N 3 0 m c X V v d D s s J n F 1 b 3 Q 7 U 2 V j d G l v b j E v T 2 Z m c 2 h v c m U g d 2 V h b H R o L 1 R 5 c G U g b W 9 k a W Z p w 6 k u e 0 N v b H V t b j E w N T k s M T A 1 O H 0 m c X V v d D s s J n F 1 b 3 Q 7 U 2 V j d G l v b j E v T 2 Z m c 2 h v c m U g d 2 V h b H R o L 1 R 5 c G U g b W 9 k a W Z p w 6 k u e 0 N v b H V t b j E w N j A s M T A 1 O X 0 m c X V v d D s s J n F 1 b 3 Q 7 U 2 V j d G l v b j E v T 2 Z m c 2 h v c m U g d 2 V h b H R o L 1 R 5 c G U g b W 9 k a W Z p w 6 k u e 0 N v b H V t b j E w N j E s M T A 2 M H 0 m c X V v d D s s J n F 1 b 3 Q 7 U 2 V j d G l v b j E v T 2 Z m c 2 h v c m U g d 2 V h b H R o L 1 R 5 c G U g b W 9 k a W Z p w 6 k u e 0 N v b H V t b j E w N j I s M T A 2 M X 0 m c X V v d D s s J n F 1 b 3 Q 7 U 2 V j d G l v b j E v T 2 Z m c 2 h v c m U g d 2 V h b H R o L 1 R 5 c G U g b W 9 k a W Z p w 6 k u e 0 N v b H V t b j E w N j M s M T A 2 M n 0 m c X V v d D s s J n F 1 b 3 Q 7 U 2 V j d G l v b j E v T 2 Z m c 2 h v c m U g d 2 V h b H R o L 1 R 5 c G U g b W 9 k a W Z p w 6 k u e 0 N v b H V t b j E w N j Q s M T A 2 M 3 0 m c X V v d D s s J n F 1 b 3 Q 7 U 2 V j d G l v b j E v T 2 Z m c 2 h v c m U g d 2 V h b H R o L 1 R 5 c G U g b W 9 k a W Z p w 6 k u e 0 N v b H V t b j E w N j U s M T A 2 N H 0 m c X V v d D s s J n F 1 b 3 Q 7 U 2 V j d G l v b j E v T 2 Z m c 2 h v c m U g d 2 V h b H R o L 1 R 5 c G U g b W 9 k a W Z p w 6 k u e 0 N v b H V t b j E w N j Y s M T A 2 N X 0 m c X V v d D s s J n F 1 b 3 Q 7 U 2 V j d G l v b j E v T 2 Z m c 2 h v c m U g d 2 V h b H R o L 1 R 5 c G U g b W 9 k a W Z p w 6 k u e 0 N v b H V t b j E w N j c s M T A 2 N n 0 m c X V v d D s s J n F 1 b 3 Q 7 U 2 V j d G l v b j E v T 2 Z m c 2 h v c m U g d 2 V h b H R o L 1 R 5 c G U g b W 9 k a W Z p w 6 k u e 0 N v b H V t b j E w N j g s M T A 2 N 3 0 m c X V v d D s s J n F 1 b 3 Q 7 U 2 V j d G l v b j E v T 2 Z m c 2 h v c m U g d 2 V h b H R o L 1 R 5 c G U g b W 9 k a W Z p w 6 k u e 0 N v b H V t b j E w N j k s M T A 2 O H 0 m c X V v d D s s J n F 1 b 3 Q 7 U 2 V j d G l v b j E v T 2 Z m c 2 h v c m U g d 2 V h b H R o L 1 R 5 c G U g b W 9 k a W Z p w 6 k u e 0 N v b H V t b j E w N z A s M T A 2 O X 0 m c X V v d D s s J n F 1 b 3 Q 7 U 2 V j d G l v b j E v T 2 Z m c 2 h v c m U g d 2 V h b H R o L 1 R 5 c G U g b W 9 k a W Z p w 6 k u e 0 N v b H V t b j E w N z E s M T A 3 M H 0 m c X V v d D s s J n F 1 b 3 Q 7 U 2 V j d G l v b j E v T 2 Z m c 2 h v c m U g d 2 V h b H R o L 1 R 5 c G U g b W 9 k a W Z p w 6 k u e 0 N v b H V t b j E w N z I s M T A 3 M X 0 m c X V v d D s s J n F 1 b 3 Q 7 U 2 V j d G l v b j E v T 2 Z m c 2 h v c m U g d 2 V h b H R o L 1 R 5 c G U g b W 9 k a W Z p w 6 k u e 0 N v b H V t b j E w N z M s M T A 3 M n 0 m c X V v d D s s J n F 1 b 3 Q 7 U 2 V j d G l v b j E v T 2 Z m c 2 h v c m U g d 2 V h b H R o L 1 R 5 c G U g b W 9 k a W Z p w 6 k u e 0 N v b H V t b j E w N z Q s M T A 3 M 3 0 m c X V v d D s s J n F 1 b 3 Q 7 U 2 V j d G l v b j E v T 2 Z m c 2 h v c m U g d 2 V h b H R o L 1 R 5 c G U g b W 9 k a W Z p w 6 k u e 0 N v b H V t b j E w N z U s M T A 3 N H 0 m c X V v d D s s J n F 1 b 3 Q 7 U 2 V j d G l v b j E v T 2 Z m c 2 h v c m U g d 2 V h b H R o L 1 R 5 c G U g b W 9 k a W Z p w 6 k u e 0 N v b H V t b j E w N z Y s M T A 3 N X 0 m c X V v d D s s J n F 1 b 3 Q 7 U 2 V j d G l v b j E v T 2 Z m c 2 h v c m U g d 2 V h b H R o L 1 R 5 c G U g b W 9 k a W Z p w 6 k u e 0 N v b H V t b j E w N z c s M T A 3 N n 0 m c X V v d D s s J n F 1 b 3 Q 7 U 2 V j d G l v b j E v T 2 Z m c 2 h v c m U g d 2 V h b H R o L 1 R 5 c G U g b W 9 k a W Z p w 6 k u e 0 N v b H V t b j E w N z g s M T A 3 N 3 0 m c X V v d D s s J n F 1 b 3 Q 7 U 2 V j d G l v b j E v T 2 Z m c 2 h v c m U g d 2 V h b H R o L 1 R 5 c G U g b W 9 k a W Z p w 6 k u e 0 N v b H V t b j E w N z k s M T A 3 O H 0 m c X V v d D s s J n F 1 b 3 Q 7 U 2 V j d G l v b j E v T 2 Z m c 2 h v c m U g d 2 V h b H R o L 1 R 5 c G U g b W 9 k a W Z p w 6 k u e 0 N v b H V t b j E w O D A s M T A 3 O X 0 m c X V v d D s s J n F 1 b 3 Q 7 U 2 V j d G l v b j E v T 2 Z m c 2 h v c m U g d 2 V h b H R o L 1 R 5 c G U g b W 9 k a W Z p w 6 k u e 0 N v b H V t b j E w O D E s M T A 4 M H 0 m c X V v d D s s J n F 1 b 3 Q 7 U 2 V j d G l v b j E v T 2 Z m c 2 h v c m U g d 2 V h b H R o L 1 R 5 c G U g b W 9 k a W Z p w 6 k u e 0 N v b H V t b j E w O D I s M T A 4 M X 0 m c X V v d D s s J n F 1 b 3 Q 7 U 2 V j d G l v b j E v T 2 Z m c 2 h v c m U g d 2 V h b H R o L 1 R 5 c G U g b W 9 k a W Z p w 6 k u e 0 N v b H V t b j E w O D M s M T A 4 M n 0 m c X V v d D s s J n F 1 b 3 Q 7 U 2 V j d G l v b j E v T 2 Z m c 2 h v c m U g d 2 V h b H R o L 1 R 5 c G U g b W 9 k a W Z p w 6 k u e 0 N v b H V t b j E w O D Q s M T A 4 M 3 0 m c X V v d D s s J n F 1 b 3 Q 7 U 2 V j d G l v b j E v T 2 Z m c 2 h v c m U g d 2 V h b H R o L 1 R 5 c G U g b W 9 k a W Z p w 6 k u e 0 N v b H V t b j E w O D U s M T A 4 N H 0 m c X V v d D s s J n F 1 b 3 Q 7 U 2 V j d G l v b j E v T 2 Z m c 2 h v c m U g d 2 V h b H R o L 1 R 5 c G U g b W 9 k a W Z p w 6 k u e 0 N v b H V t b j E w O D Y s M T A 4 N X 0 m c X V v d D s s J n F 1 b 3 Q 7 U 2 V j d G l v b j E v T 2 Z m c 2 h v c m U g d 2 V h b H R o L 1 R 5 c G U g b W 9 k a W Z p w 6 k u e 0 N v b H V t b j E w O D c s M T A 4 N n 0 m c X V v d D s s J n F 1 b 3 Q 7 U 2 V j d G l v b j E v T 2 Z m c 2 h v c m U g d 2 V h b H R o L 1 R 5 c G U g b W 9 k a W Z p w 6 k u e 0 N v b H V t b j E w O D g s M T A 4 N 3 0 m c X V v d D s s J n F 1 b 3 Q 7 U 2 V j d G l v b j E v T 2 Z m c 2 h v c m U g d 2 V h b H R o L 1 R 5 c G U g b W 9 k a W Z p w 6 k u e 0 N v b H V t b j E w O D k s M T A 4 O H 0 m c X V v d D s s J n F 1 b 3 Q 7 U 2 V j d G l v b j E v T 2 Z m c 2 h v c m U g d 2 V h b H R o L 1 R 5 c G U g b W 9 k a W Z p w 6 k u e 0 N v b H V t b j E w O T A s M T A 4 O X 0 m c X V v d D s s J n F 1 b 3 Q 7 U 2 V j d G l v b j E v T 2 Z m c 2 h v c m U g d 2 V h b H R o L 1 R 5 c G U g b W 9 k a W Z p w 6 k u e 0 N v b H V t b j E w O T E s M T A 5 M H 0 m c X V v d D s s J n F 1 b 3 Q 7 U 2 V j d G l v b j E v T 2 Z m c 2 h v c m U g d 2 V h b H R o L 1 R 5 c G U g b W 9 k a W Z p w 6 k u e 0 N v b H V t b j E w O T I s M T A 5 M X 0 m c X V v d D s s J n F 1 b 3 Q 7 U 2 V j d G l v b j E v T 2 Z m c 2 h v c m U g d 2 V h b H R o L 1 R 5 c G U g b W 9 k a W Z p w 6 k u e 0 N v b H V t b j E w O T M s M T A 5 M n 0 m c X V v d D s s J n F 1 b 3 Q 7 U 2 V j d G l v b j E v T 2 Z m c 2 h v c m U g d 2 V h b H R o L 1 R 5 c G U g b W 9 k a W Z p w 6 k u e 0 N v b H V t b j E w O T Q s M T A 5 M 3 0 m c X V v d D s s J n F 1 b 3 Q 7 U 2 V j d G l v b j E v T 2 Z m c 2 h v c m U g d 2 V h b H R o L 1 R 5 c G U g b W 9 k a W Z p w 6 k u e 0 N v b H V t b j E w O T U s M T A 5 N H 0 m c X V v d D s s J n F 1 b 3 Q 7 U 2 V j d G l v b j E v T 2 Z m c 2 h v c m U g d 2 V h b H R o L 1 R 5 c G U g b W 9 k a W Z p w 6 k u e 0 N v b H V t b j E w O T Y s M T A 5 N X 0 m c X V v d D s s J n F 1 b 3 Q 7 U 2 V j d G l v b j E v T 2 Z m c 2 h v c m U g d 2 V h b H R o L 1 R 5 c G U g b W 9 k a W Z p w 6 k u e 0 N v b H V t b j E w O T c s M T A 5 N n 0 m c X V v d D s s J n F 1 b 3 Q 7 U 2 V j d G l v b j E v T 2 Z m c 2 h v c m U g d 2 V h b H R o L 1 R 5 c G U g b W 9 k a W Z p w 6 k u e 0 N v b H V t b j E w O T g s M T A 5 N 3 0 m c X V v d D s s J n F 1 b 3 Q 7 U 2 V j d G l v b j E v T 2 Z m c 2 h v c m U g d 2 V h b H R o L 1 R 5 c G U g b W 9 k a W Z p w 6 k u e 0 N v b H V t b j E w O T k s M T A 5 O H 0 m c X V v d D s s J n F 1 b 3 Q 7 U 2 V j d G l v b j E v T 2 Z m c 2 h v c m U g d 2 V h b H R o L 1 R 5 c G U g b W 9 k a W Z p w 6 k u e 0 N v b H V t b j E x M D A s M T A 5 O X 0 m c X V v d D s s J n F 1 b 3 Q 7 U 2 V j d G l v b j E v T 2 Z m c 2 h v c m U g d 2 V h b H R o L 1 R 5 c G U g b W 9 k a W Z p w 6 k u e 0 N v b H V t b j E x M D E s M T E w M H 0 m c X V v d D s s J n F 1 b 3 Q 7 U 2 V j d G l v b j E v T 2 Z m c 2 h v c m U g d 2 V h b H R o L 1 R 5 c G U g b W 9 k a W Z p w 6 k u e 0 N v b H V t b j E x M D I s M T E w M X 0 m c X V v d D s s J n F 1 b 3 Q 7 U 2 V j d G l v b j E v T 2 Z m c 2 h v c m U g d 2 V h b H R o L 1 R 5 c G U g b W 9 k a W Z p w 6 k u e 0 N v b H V t b j E x M D M s M T E w M n 0 m c X V v d D s s J n F 1 b 3 Q 7 U 2 V j d G l v b j E v T 2 Z m c 2 h v c m U g d 2 V h b H R o L 1 R 5 c G U g b W 9 k a W Z p w 6 k u e 0 N v b H V t b j E x M D Q s M T E w M 3 0 m c X V v d D s s J n F 1 b 3 Q 7 U 2 V j d G l v b j E v T 2 Z m c 2 h v c m U g d 2 V h b H R o L 1 R 5 c G U g b W 9 k a W Z p w 6 k u e 0 N v b H V t b j E x M D U s M T E w N H 0 m c X V v d D s s J n F 1 b 3 Q 7 U 2 V j d G l v b j E v T 2 Z m c 2 h v c m U g d 2 V h b H R o L 1 R 5 c G U g b W 9 k a W Z p w 6 k u e 0 N v b H V t b j E x M D Y s M T E w N X 0 m c X V v d D s s J n F 1 b 3 Q 7 U 2 V j d G l v b j E v T 2 Z m c 2 h v c m U g d 2 V h b H R o L 1 R 5 c G U g b W 9 k a W Z p w 6 k u e 0 N v b H V t b j E x M D c s M T E w N n 0 m c X V v d D s s J n F 1 b 3 Q 7 U 2 V j d G l v b j E v T 2 Z m c 2 h v c m U g d 2 V h b H R o L 1 R 5 c G U g b W 9 k a W Z p w 6 k u e 0 N v b H V t b j E x M D g s M T E w N 3 0 m c X V v d D s s J n F 1 b 3 Q 7 U 2 V j d G l v b j E v T 2 Z m c 2 h v c m U g d 2 V h b H R o L 1 R 5 c G U g b W 9 k a W Z p w 6 k u e 0 N v b H V t b j E x M D k s M T E w O H 0 m c X V v d D s s J n F 1 b 3 Q 7 U 2 V j d G l v b j E v T 2 Z m c 2 h v c m U g d 2 V h b H R o L 1 R 5 c G U g b W 9 k a W Z p w 6 k u e 0 N v b H V t b j E x M T A s M T E w O X 0 m c X V v d D s s J n F 1 b 3 Q 7 U 2 V j d G l v b j E v T 2 Z m c 2 h v c m U g d 2 V h b H R o L 1 R 5 c G U g b W 9 k a W Z p w 6 k u e 0 N v b H V t b j E x M T E s M T E x M H 0 m c X V v d D s s J n F 1 b 3 Q 7 U 2 V j d G l v b j E v T 2 Z m c 2 h v c m U g d 2 V h b H R o L 1 R 5 c G U g b W 9 k a W Z p w 6 k u e 0 N v b H V t b j E x M T I s M T E x M X 0 m c X V v d D s s J n F 1 b 3 Q 7 U 2 V j d G l v b j E v T 2 Z m c 2 h v c m U g d 2 V h b H R o L 1 R 5 c G U g b W 9 k a W Z p w 6 k u e 0 N v b H V t b j E x M T M s M T E x M n 0 m c X V v d D s s J n F 1 b 3 Q 7 U 2 V j d G l v b j E v T 2 Z m c 2 h v c m U g d 2 V h b H R o L 1 R 5 c G U g b W 9 k a W Z p w 6 k u e 0 N v b H V t b j E x M T Q s M T E x M 3 0 m c X V v d D s s J n F 1 b 3 Q 7 U 2 V j d G l v b j E v T 2 Z m c 2 h v c m U g d 2 V h b H R o L 1 R 5 c G U g b W 9 k a W Z p w 6 k u e 0 N v b H V t b j E x M T U s M T E x N H 0 m c X V v d D s s J n F 1 b 3 Q 7 U 2 V j d G l v b j E v T 2 Z m c 2 h v c m U g d 2 V h b H R o L 1 R 5 c G U g b W 9 k a W Z p w 6 k u e 0 N v b H V t b j E x M T Y s M T E x N X 0 m c X V v d D s s J n F 1 b 3 Q 7 U 2 V j d G l v b j E v T 2 Z m c 2 h v c m U g d 2 V h b H R o L 1 R 5 c G U g b W 9 k a W Z p w 6 k u e 0 N v b H V t b j E x M T c s M T E x N n 0 m c X V v d D s s J n F 1 b 3 Q 7 U 2 V j d G l v b j E v T 2 Z m c 2 h v c m U g d 2 V h b H R o L 1 R 5 c G U g b W 9 k a W Z p w 6 k u e 0 N v b H V t b j E x M T g s M T E x N 3 0 m c X V v d D s s J n F 1 b 3 Q 7 U 2 V j d G l v b j E v T 2 Z m c 2 h v c m U g d 2 V h b H R o L 1 R 5 c G U g b W 9 k a W Z p w 6 k u e 0 N v b H V t b j E x M T k s M T E x O H 0 m c X V v d D s s J n F 1 b 3 Q 7 U 2 V j d G l v b j E v T 2 Z m c 2 h v c m U g d 2 V h b H R o L 1 R 5 c G U g b W 9 k a W Z p w 6 k u e 0 N v b H V t b j E x M j A s M T E x O X 0 m c X V v d D s s J n F 1 b 3 Q 7 U 2 V j d G l v b j E v T 2 Z m c 2 h v c m U g d 2 V h b H R o L 1 R 5 c G U g b W 9 k a W Z p w 6 k u e 0 N v b H V t b j E x M j E s M T E y M H 0 m c X V v d D s s J n F 1 b 3 Q 7 U 2 V j d G l v b j E v T 2 Z m c 2 h v c m U g d 2 V h b H R o L 1 R 5 c G U g b W 9 k a W Z p w 6 k u e 0 N v b H V t b j E x M j I s M T E y M X 0 m c X V v d D s s J n F 1 b 3 Q 7 U 2 V j d G l v b j E v T 2 Z m c 2 h v c m U g d 2 V h b H R o L 1 R 5 c G U g b W 9 k a W Z p w 6 k u e 0 N v b H V t b j E x M j M s M T E y M n 0 m c X V v d D s s J n F 1 b 3 Q 7 U 2 V j d G l v b j E v T 2 Z m c 2 h v c m U g d 2 V h b H R o L 1 R 5 c G U g b W 9 k a W Z p w 6 k u e 0 N v b H V t b j E x M j Q s M T E y M 3 0 m c X V v d D s s J n F 1 b 3 Q 7 U 2 V j d G l v b j E v T 2 Z m c 2 h v c m U g d 2 V h b H R o L 1 R 5 c G U g b W 9 k a W Z p w 6 k u e 0 N v b H V t b j E x M j U s M T E y N H 0 m c X V v d D s s J n F 1 b 3 Q 7 U 2 V j d G l v b j E v T 2 Z m c 2 h v c m U g d 2 V h b H R o L 1 R 5 c G U g b W 9 k a W Z p w 6 k u e 0 N v b H V t b j E x M j Y s M T E y N X 0 m c X V v d D s s J n F 1 b 3 Q 7 U 2 V j d G l v b j E v T 2 Z m c 2 h v c m U g d 2 V h b H R o L 1 R 5 c G U g b W 9 k a W Z p w 6 k u e 0 N v b H V t b j E x M j c s M T E y N n 0 m c X V v d D s s J n F 1 b 3 Q 7 U 2 V j d G l v b j E v T 2 Z m c 2 h v c m U g d 2 V h b H R o L 1 R 5 c G U g b W 9 k a W Z p w 6 k u e 0 N v b H V t b j E x M j g s M T E y N 3 0 m c X V v d D s s J n F 1 b 3 Q 7 U 2 V j d G l v b j E v T 2 Z m c 2 h v c m U g d 2 V h b H R o L 1 R 5 c G U g b W 9 k a W Z p w 6 k u e 0 N v b H V t b j E x M j k s M T E y O H 0 m c X V v d D s s J n F 1 b 3 Q 7 U 2 V j d G l v b j E v T 2 Z m c 2 h v c m U g d 2 V h b H R o L 1 R 5 c G U g b W 9 k a W Z p w 6 k u e 0 N v b H V t b j E x M z A s M T E y O X 0 m c X V v d D s s J n F 1 b 3 Q 7 U 2 V j d G l v b j E v T 2 Z m c 2 h v c m U g d 2 V h b H R o L 1 R 5 c G U g b W 9 k a W Z p w 6 k u e 0 N v b H V t b j E x M z E s M T E z M H 0 m c X V v d D s s J n F 1 b 3 Q 7 U 2 V j d G l v b j E v T 2 Z m c 2 h v c m U g d 2 V h b H R o L 1 R 5 c G U g b W 9 k a W Z p w 6 k u e 0 N v b H V t b j E x M z I s M T E z M X 0 m c X V v d D s s J n F 1 b 3 Q 7 U 2 V j d G l v b j E v T 2 Z m c 2 h v c m U g d 2 V h b H R o L 1 R 5 c G U g b W 9 k a W Z p w 6 k u e 0 N v b H V t b j E x M z M s M T E z M n 0 m c X V v d D s s J n F 1 b 3 Q 7 U 2 V j d G l v b j E v T 2 Z m c 2 h v c m U g d 2 V h b H R o L 1 R 5 c G U g b W 9 k a W Z p w 6 k u e 0 N v b H V t b j E x M z Q s M T E z M 3 0 m c X V v d D s s J n F 1 b 3 Q 7 U 2 V j d G l v b j E v T 2 Z m c 2 h v c m U g d 2 V h b H R o L 1 R 5 c G U g b W 9 k a W Z p w 6 k u e 0 N v b H V t b j E x M z U s M T E z N H 0 m c X V v d D s s J n F 1 b 3 Q 7 U 2 V j d G l v b j E v T 2 Z m c 2 h v c m U g d 2 V h b H R o L 1 R 5 c G U g b W 9 k a W Z p w 6 k u e 0 N v b H V t b j E x M z Y s M T E z N X 0 m c X V v d D s s J n F 1 b 3 Q 7 U 2 V j d G l v b j E v T 2 Z m c 2 h v c m U g d 2 V h b H R o L 1 R 5 c G U g b W 9 k a W Z p w 6 k u e 0 N v b H V t b j E x M z c s M T E z N n 0 m c X V v d D s s J n F 1 b 3 Q 7 U 2 V j d G l v b j E v T 2 Z m c 2 h v c m U g d 2 V h b H R o L 1 R 5 c G U g b W 9 k a W Z p w 6 k u e 0 N v b H V t b j E x M z g s M T E z N 3 0 m c X V v d D s s J n F 1 b 3 Q 7 U 2 V j d G l v b j E v T 2 Z m c 2 h v c m U g d 2 V h b H R o L 1 R 5 c G U g b W 9 k a W Z p w 6 k u e 0 N v b H V t b j E x M z k s M T E z O H 0 m c X V v d D s s J n F 1 b 3 Q 7 U 2 V j d G l v b j E v T 2 Z m c 2 h v c m U g d 2 V h b H R o L 1 R 5 c G U g b W 9 k a W Z p w 6 k u e 0 N v b H V t b j E x N D A s M T E z O X 0 m c X V v d D s s J n F 1 b 3 Q 7 U 2 V j d G l v b j E v T 2 Z m c 2 h v c m U g d 2 V h b H R o L 1 R 5 c G U g b W 9 k a W Z p w 6 k u e 0 N v b H V t b j E x N D E s M T E 0 M H 0 m c X V v d D s s J n F 1 b 3 Q 7 U 2 V j d G l v b j E v T 2 Z m c 2 h v c m U g d 2 V h b H R o L 1 R 5 c G U g b W 9 k a W Z p w 6 k u e 0 N v b H V t b j E x N D I s M T E 0 M X 0 m c X V v d D s s J n F 1 b 3 Q 7 U 2 V j d G l v b j E v T 2 Z m c 2 h v c m U g d 2 V h b H R o L 1 R 5 c G U g b W 9 k a W Z p w 6 k u e 0 N v b H V t b j E x N D M s M T E 0 M n 0 m c X V v d D s s J n F 1 b 3 Q 7 U 2 V j d G l v b j E v T 2 Z m c 2 h v c m U g d 2 V h b H R o L 1 R 5 c G U g b W 9 k a W Z p w 6 k u e 0 N v b H V t b j E x N D Q s M T E 0 M 3 0 m c X V v d D s s J n F 1 b 3 Q 7 U 2 V j d G l v b j E v T 2 Z m c 2 h v c m U g d 2 V h b H R o L 1 R 5 c G U g b W 9 k a W Z p w 6 k u e 0 N v b H V t b j E x N D U s M T E 0 N H 0 m c X V v d D s s J n F 1 b 3 Q 7 U 2 V j d G l v b j E v T 2 Z m c 2 h v c m U g d 2 V h b H R o L 1 R 5 c G U g b W 9 k a W Z p w 6 k u e 0 N v b H V t b j E x N D Y s M T E 0 N X 0 m c X V v d D s s J n F 1 b 3 Q 7 U 2 V j d G l v b j E v T 2 Z m c 2 h v c m U g d 2 V h b H R o L 1 R 5 c G U g b W 9 k a W Z p w 6 k u e 0 N v b H V t b j E x N D c s M T E 0 N n 0 m c X V v d D s s J n F 1 b 3 Q 7 U 2 V j d G l v b j E v T 2 Z m c 2 h v c m U g d 2 V h b H R o L 1 R 5 c G U g b W 9 k a W Z p w 6 k u e 0 N v b H V t b j E x N D g s M T E 0 N 3 0 m c X V v d D s s J n F 1 b 3 Q 7 U 2 V j d G l v b j E v T 2 Z m c 2 h v c m U g d 2 V h b H R o L 1 R 5 c G U g b W 9 k a W Z p w 6 k u e 0 N v b H V t b j E x N D k s M T E 0 O H 0 m c X V v d D s s J n F 1 b 3 Q 7 U 2 V j d G l v b j E v T 2 Z m c 2 h v c m U g d 2 V h b H R o L 1 R 5 c G U g b W 9 k a W Z p w 6 k u e 0 N v b H V t b j E x N T A s M T E 0 O X 0 m c X V v d D s s J n F 1 b 3 Q 7 U 2 V j d G l v b j E v T 2 Z m c 2 h v c m U g d 2 V h b H R o L 1 R 5 c G U g b W 9 k a W Z p w 6 k u e 0 N v b H V t b j E x N T E s M T E 1 M H 0 m c X V v d D s s J n F 1 b 3 Q 7 U 2 V j d G l v b j E v T 2 Z m c 2 h v c m U g d 2 V h b H R o L 1 R 5 c G U g b W 9 k a W Z p w 6 k u e 0 N v b H V t b j E x N T I s M T E 1 M X 0 m c X V v d D s s J n F 1 b 3 Q 7 U 2 V j d G l v b j E v T 2 Z m c 2 h v c m U g d 2 V h b H R o L 1 R 5 c G U g b W 9 k a W Z p w 6 k u e 0 N v b H V t b j E x N T M s M T E 1 M n 0 m c X V v d D s s J n F 1 b 3 Q 7 U 2 V j d G l v b j E v T 2 Z m c 2 h v c m U g d 2 V h b H R o L 1 R 5 c G U g b W 9 k a W Z p w 6 k u e 0 N v b H V t b j E x N T Q s M T E 1 M 3 0 m c X V v d D s s J n F 1 b 3 Q 7 U 2 V j d G l v b j E v T 2 Z m c 2 h v c m U g d 2 V h b H R o L 1 R 5 c G U g b W 9 k a W Z p w 6 k u e 0 N v b H V t b j E x N T U s M T E 1 N H 0 m c X V v d D s s J n F 1 b 3 Q 7 U 2 V j d G l v b j E v T 2 Z m c 2 h v c m U g d 2 V h b H R o L 1 R 5 c G U g b W 9 k a W Z p w 6 k u e 0 N v b H V t b j E x N T Y s M T E 1 N X 0 m c X V v d D s s J n F 1 b 3 Q 7 U 2 V j d G l v b j E v T 2 Z m c 2 h v c m U g d 2 V h b H R o L 1 R 5 c G U g b W 9 k a W Z p w 6 k u e 0 N v b H V t b j E x N T c s M T E 1 N n 0 m c X V v d D s s J n F 1 b 3 Q 7 U 2 V j d G l v b j E v T 2 Z m c 2 h v c m U g d 2 V h b H R o L 1 R 5 c G U g b W 9 k a W Z p w 6 k u e 0 N v b H V t b j E x N T g s M T E 1 N 3 0 m c X V v d D s s J n F 1 b 3 Q 7 U 2 V j d G l v b j E v T 2 Z m c 2 h v c m U g d 2 V h b H R o L 1 R 5 c G U g b W 9 k a W Z p w 6 k u e 0 N v b H V t b j E x N T k s M T E 1 O H 0 m c X V v d D s s J n F 1 b 3 Q 7 U 2 V j d G l v b j E v T 2 Z m c 2 h v c m U g d 2 V h b H R o L 1 R 5 c G U g b W 9 k a W Z p w 6 k u e 0 N v b H V t b j E x N j A s M T E 1 O X 0 m c X V v d D s s J n F 1 b 3 Q 7 U 2 V j d G l v b j E v T 2 Z m c 2 h v c m U g d 2 V h b H R o L 1 R 5 c G U g b W 9 k a W Z p w 6 k u e 0 N v b H V t b j E x N j E s M T E 2 M H 0 m c X V v d D s s J n F 1 b 3 Q 7 U 2 V j d G l v b j E v T 2 Z m c 2 h v c m U g d 2 V h b H R o L 1 R 5 c G U g b W 9 k a W Z p w 6 k u e 0 N v b H V t b j E x N j I s M T E 2 M X 0 m c X V v d D s s J n F 1 b 3 Q 7 U 2 V j d G l v b j E v T 2 Z m c 2 h v c m U g d 2 V h b H R o L 1 R 5 c G U g b W 9 k a W Z p w 6 k u e 0 N v b H V t b j E x N j M s M T E 2 M n 0 m c X V v d D s s J n F 1 b 3 Q 7 U 2 V j d G l v b j E v T 2 Z m c 2 h v c m U g d 2 V h b H R o L 1 R 5 c G U g b W 9 k a W Z p w 6 k u e 0 N v b H V t b j E x N j Q s M T E 2 M 3 0 m c X V v d D s s J n F 1 b 3 Q 7 U 2 V j d G l v b j E v T 2 Z m c 2 h v c m U g d 2 V h b H R o L 1 R 5 c G U g b W 9 k a W Z p w 6 k u e 0 N v b H V t b j E x N j U s M T E 2 N H 0 m c X V v d D s s J n F 1 b 3 Q 7 U 2 V j d G l v b j E v T 2 Z m c 2 h v c m U g d 2 V h b H R o L 1 R 5 c G U g b W 9 k a W Z p w 6 k u e 0 N v b H V t b j E x N j Y s M T E 2 N X 0 m c X V v d D s s J n F 1 b 3 Q 7 U 2 V j d G l v b j E v T 2 Z m c 2 h v c m U g d 2 V h b H R o L 1 R 5 c G U g b W 9 k a W Z p w 6 k u e 0 N v b H V t b j E x N j c s M T E 2 N n 0 m c X V v d D s s J n F 1 b 3 Q 7 U 2 V j d G l v b j E v T 2 Z m c 2 h v c m U g d 2 V h b H R o L 1 R 5 c G U g b W 9 k a W Z p w 6 k u e 0 N v b H V t b j E x N j g s M T E 2 N 3 0 m c X V v d D s s J n F 1 b 3 Q 7 U 2 V j d G l v b j E v T 2 Z m c 2 h v c m U g d 2 V h b H R o L 1 R 5 c G U g b W 9 k a W Z p w 6 k u e 0 N v b H V t b j E x N j k s M T E 2 O H 0 m c X V v d D s s J n F 1 b 3 Q 7 U 2 V j d G l v b j E v T 2 Z m c 2 h v c m U g d 2 V h b H R o L 1 R 5 c G U g b W 9 k a W Z p w 6 k u e 0 N v b H V t b j E x N z A s M T E 2 O X 0 m c X V v d D s s J n F 1 b 3 Q 7 U 2 V j d G l v b j E v T 2 Z m c 2 h v c m U g d 2 V h b H R o L 1 R 5 c G U g b W 9 k a W Z p w 6 k u e 0 N v b H V t b j E x N z E s M T E 3 M H 0 m c X V v d D s s J n F 1 b 3 Q 7 U 2 V j d G l v b j E v T 2 Z m c 2 h v c m U g d 2 V h b H R o L 1 R 5 c G U g b W 9 k a W Z p w 6 k u e 0 N v b H V t b j E x N z I s M T E 3 M X 0 m c X V v d D s s J n F 1 b 3 Q 7 U 2 V j d G l v b j E v T 2 Z m c 2 h v c m U g d 2 V h b H R o L 1 R 5 c G U g b W 9 k a W Z p w 6 k u e 0 N v b H V t b j E x N z M s M T E 3 M n 0 m c X V v d D s s J n F 1 b 3 Q 7 U 2 V j d G l v b j E v T 2 Z m c 2 h v c m U g d 2 V h b H R o L 1 R 5 c G U g b W 9 k a W Z p w 6 k u e 0 N v b H V t b j E x N z Q s M T E 3 M 3 0 m c X V v d D s s J n F 1 b 3 Q 7 U 2 V j d G l v b j E v T 2 Z m c 2 h v c m U g d 2 V h b H R o L 1 R 5 c G U g b W 9 k a W Z p w 6 k u e 0 N v b H V t b j E x N z U s M T E 3 N H 0 m c X V v d D s s J n F 1 b 3 Q 7 U 2 V j d G l v b j E v T 2 Z m c 2 h v c m U g d 2 V h b H R o L 1 R 5 c G U g b W 9 k a W Z p w 6 k u e 0 N v b H V t b j E x N z Y s M T E 3 N X 0 m c X V v d D s s J n F 1 b 3 Q 7 U 2 V j d G l v b j E v T 2 Z m c 2 h v c m U g d 2 V h b H R o L 1 R 5 c G U g b W 9 k a W Z p w 6 k u e 0 N v b H V t b j E x N z c s M T E 3 N n 0 m c X V v d D s s J n F 1 b 3 Q 7 U 2 V j d G l v b j E v T 2 Z m c 2 h v c m U g d 2 V h b H R o L 1 R 5 c G U g b W 9 k a W Z p w 6 k u e 0 N v b H V t b j E x N z g s M T E 3 N 3 0 m c X V v d D s s J n F 1 b 3 Q 7 U 2 V j d G l v b j E v T 2 Z m c 2 h v c m U g d 2 V h b H R o L 1 R 5 c G U g b W 9 k a W Z p w 6 k u e 0 N v b H V t b j E x N z k s M T E 3 O H 0 m c X V v d D s s J n F 1 b 3 Q 7 U 2 V j d G l v b j E v T 2 Z m c 2 h v c m U g d 2 V h b H R o L 1 R 5 c G U g b W 9 k a W Z p w 6 k u e 0 N v b H V t b j E x O D A s M T E 3 O X 0 m c X V v d D s s J n F 1 b 3 Q 7 U 2 V j d G l v b j E v T 2 Z m c 2 h v c m U g d 2 V h b H R o L 1 R 5 c G U g b W 9 k a W Z p w 6 k u e 0 N v b H V t b j E x O D E s M T E 4 M H 0 m c X V v d D s s J n F 1 b 3 Q 7 U 2 V j d G l v b j E v T 2 Z m c 2 h v c m U g d 2 V h b H R o L 1 R 5 c G U g b W 9 k a W Z p w 6 k u e 0 N v b H V t b j E x O D I s M T E 4 M X 0 m c X V v d D s s J n F 1 b 3 Q 7 U 2 V j d G l v b j E v T 2 Z m c 2 h v c m U g d 2 V h b H R o L 1 R 5 c G U g b W 9 k a W Z p w 6 k u e 0 N v b H V t b j E x O D M s M T E 4 M n 0 m c X V v d D s s J n F 1 b 3 Q 7 U 2 V j d G l v b j E v T 2 Z m c 2 h v c m U g d 2 V h b H R o L 1 R 5 c G U g b W 9 k a W Z p w 6 k u e 0 N v b H V t b j E x O D Q s M T E 4 M 3 0 m c X V v d D s s J n F 1 b 3 Q 7 U 2 V j d G l v b j E v T 2 Z m c 2 h v c m U g d 2 V h b H R o L 1 R 5 c G U g b W 9 k a W Z p w 6 k u e 0 N v b H V t b j E x O D U s M T E 4 N H 0 m c X V v d D s s J n F 1 b 3 Q 7 U 2 V j d G l v b j E v T 2 Z m c 2 h v c m U g d 2 V h b H R o L 1 R 5 c G U g b W 9 k a W Z p w 6 k u e 0 N v b H V t b j E x O D Y s M T E 4 N X 0 m c X V v d D s s J n F 1 b 3 Q 7 U 2 V j d G l v b j E v T 2 Z m c 2 h v c m U g d 2 V h b H R o L 1 R 5 c G U g b W 9 k a W Z p w 6 k u e 0 N v b H V t b j E x O D c s M T E 4 N n 0 m c X V v d D s s J n F 1 b 3 Q 7 U 2 V j d G l v b j E v T 2 Z m c 2 h v c m U g d 2 V h b H R o L 1 R 5 c G U g b W 9 k a W Z p w 6 k u e 0 N v b H V t b j E x O D g s M T E 4 N 3 0 m c X V v d D s s J n F 1 b 3 Q 7 U 2 V j d G l v b j E v T 2 Z m c 2 h v c m U g d 2 V h b H R o L 1 R 5 c G U g b W 9 k a W Z p w 6 k u e 0 N v b H V t b j E x O D k s M T E 4 O H 0 m c X V v d D s s J n F 1 b 3 Q 7 U 2 V j d G l v b j E v T 2 Z m c 2 h v c m U g d 2 V h b H R o L 1 R 5 c G U g b W 9 k a W Z p w 6 k u e 0 N v b H V t b j E x O T A s M T E 4 O X 0 m c X V v d D s s J n F 1 b 3 Q 7 U 2 V j d G l v b j E v T 2 Z m c 2 h v c m U g d 2 V h b H R o L 1 R 5 c G U g b W 9 k a W Z p w 6 k u e 0 N v b H V t b j E x O T E s M T E 5 M H 0 m c X V v d D s s J n F 1 b 3 Q 7 U 2 V j d G l v b j E v T 2 Z m c 2 h v c m U g d 2 V h b H R o L 1 R 5 c G U g b W 9 k a W Z p w 6 k u e 0 N v b H V t b j E x O T I s M T E 5 M X 0 m c X V v d D s s J n F 1 b 3 Q 7 U 2 V j d G l v b j E v T 2 Z m c 2 h v c m U g d 2 V h b H R o L 1 R 5 c G U g b W 9 k a W Z p w 6 k u e 0 N v b H V t b j E x O T M s M T E 5 M n 0 m c X V v d D s s J n F 1 b 3 Q 7 U 2 V j d G l v b j E v T 2 Z m c 2 h v c m U g d 2 V h b H R o L 1 R 5 c G U g b W 9 k a W Z p w 6 k u e 0 N v b H V t b j E x O T Q s M T E 5 M 3 0 m c X V v d D s s J n F 1 b 3 Q 7 U 2 V j d G l v b j E v T 2 Z m c 2 h v c m U g d 2 V h b H R o L 1 R 5 c G U g b W 9 k a W Z p w 6 k u e 0 N v b H V t b j E x O T U s M T E 5 N H 0 m c X V v d D s s J n F 1 b 3 Q 7 U 2 V j d G l v b j E v T 2 Z m c 2 h v c m U g d 2 V h b H R o L 1 R 5 c G U g b W 9 k a W Z p w 6 k u e 0 N v b H V t b j E x O T Y s M T E 5 N X 0 m c X V v d D s s J n F 1 b 3 Q 7 U 2 V j d G l v b j E v T 2 Z m c 2 h v c m U g d 2 V h b H R o L 1 R 5 c G U g b W 9 k a W Z p w 6 k u e 0 N v b H V t b j E x O T c s M T E 5 N n 0 m c X V v d D s s J n F 1 b 3 Q 7 U 2 V j d G l v b j E v T 2 Z m c 2 h v c m U g d 2 V h b H R o L 1 R 5 c G U g b W 9 k a W Z p w 6 k u e 0 N v b H V t b j E x O T g s M T E 5 N 3 0 m c X V v d D s s J n F 1 b 3 Q 7 U 2 V j d G l v b j E v T 2 Z m c 2 h v c m U g d 2 V h b H R o L 1 R 5 c G U g b W 9 k a W Z p w 6 k u e 0 N v b H V t b j E x O T k s M T E 5 O H 0 m c X V v d D s s J n F 1 b 3 Q 7 U 2 V j d G l v b j E v T 2 Z m c 2 h v c m U g d 2 V h b H R o L 1 R 5 c G U g b W 9 k a W Z p w 6 k u e 0 N v b H V t b j E y M D A s M T E 5 O X 0 m c X V v d D s s J n F 1 b 3 Q 7 U 2 V j d G l v b j E v T 2 Z m c 2 h v c m U g d 2 V h b H R o L 1 R 5 c G U g b W 9 k a W Z p w 6 k u e 0 N v b H V t b j E y M D E s M T I w M H 0 m c X V v d D s s J n F 1 b 3 Q 7 U 2 V j d G l v b j E v T 2 Z m c 2 h v c m U g d 2 V h b H R o L 1 R 5 c G U g b W 9 k a W Z p w 6 k u e 0 N v b H V t b j E y M D I s M T I w M X 0 m c X V v d D s s J n F 1 b 3 Q 7 U 2 V j d G l v b j E v T 2 Z m c 2 h v c m U g d 2 V h b H R o L 1 R 5 c G U g b W 9 k a W Z p w 6 k u e 0 N v b H V t b j E y M D M s M T I w M n 0 m c X V v d D s s J n F 1 b 3 Q 7 U 2 V j d G l v b j E v T 2 Z m c 2 h v c m U g d 2 V h b H R o L 1 R 5 c G U g b W 9 k a W Z p w 6 k u e 0 N v b H V t b j E y M D Q s M T I w M 3 0 m c X V v d D s s J n F 1 b 3 Q 7 U 2 V j d G l v b j E v T 2 Z m c 2 h v c m U g d 2 V h b H R o L 1 R 5 c G U g b W 9 k a W Z p w 6 k u e 0 N v b H V t b j E y M D U s M T I w N H 0 m c X V v d D s s J n F 1 b 3 Q 7 U 2 V j d G l v b j E v T 2 Z m c 2 h v c m U g d 2 V h b H R o L 1 R 5 c G U g b W 9 k a W Z p w 6 k u e 0 N v b H V t b j E y M D Y s M T I w N X 0 m c X V v d D s s J n F 1 b 3 Q 7 U 2 V j d G l v b j E v T 2 Z m c 2 h v c m U g d 2 V h b H R o L 1 R 5 c G U g b W 9 k a W Z p w 6 k u e 0 N v b H V t b j E y M D c s M T I w N n 0 m c X V v d D s s J n F 1 b 3 Q 7 U 2 V j d G l v b j E v T 2 Z m c 2 h v c m U g d 2 V h b H R o L 1 R 5 c G U g b W 9 k a W Z p w 6 k u e 0 N v b H V t b j E y M D g s M T I w N 3 0 m c X V v d D s s J n F 1 b 3 Q 7 U 2 V j d G l v b j E v T 2 Z m c 2 h v c m U g d 2 V h b H R o L 1 R 5 c G U g b W 9 k a W Z p w 6 k u e 0 N v b H V t b j E y M D k s M T I w O H 0 m c X V v d D s s J n F 1 b 3 Q 7 U 2 V j d G l v b j E v T 2 Z m c 2 h v c m U g d 2 V h b H R o L 1 R 5 c G U g b W 9 k a W Z p w 6 k u e 0 N v b H V t b j E y M T A s M T I w O X 0 m c X V v d D s s J n F 1 b 3 Q 7 U 2 V j d G l v b j E v T 2 Z m c 2 h v c m U g d 2 V h b H R o L 1 R 5 c G U g b W 9 k a W Z p w 6 k u e 0 N v b H V t b j E y M T E s M T I x M H 0 m c X V v d D s s J n F 1 b 3 Q 7 U 2 V j d G l v b j E v T 2 Z m c 2 h v c m U g d 2 V h b H R o L 1 R 5 c G U g b W 9 k a W Z p w 6 k u e 0 N v b H V t b j E y M T I s M T I x M X 0 m c X V v d D s s J n F 1 b 3 Q 7 U 2 V j d G l v b j E v T 2 Z m c 2 h v c m U g d 2 V h b H R o L 1 R 5 c G U g b W 9 k a W Z p w 6 k u e 0 N v b H V t b j E y M T M s M T I x M n 0 m c X V v d D s s J n F 1 b 3 Q 7 U 2 V j d G l v b j E v T 2 Z m c 2 h v c m U g d 2 V h b H R o L 1 R 5 c G U g b W 9 k a W Z p w 6 k u e 0 N v b H V t b j E y M T Q s M T I x M 3 0 m c X V v d D s s J n F 1 b 3 Q 7 U 2 V j d G l v b j E v T 2 Z m c 2 h v c m U g d 2 V h b H R o L 1 R 5 c G U g b W 9 k a W Z p w 6 k u e 0 N v b H V t b j E y M T U s M T I x N H 0 m c X V v d D s s J n F 1 b 3 Q 7 U 2 V j d G l v b j E v T 2 Z m c 2 h v c m U g d 2 V h b H R o L 1 R 5 c G U g b W 9 k a W Z p w 6 k u e 0 N v b H V t b j E y M T Y s M T I x N X 0 m c X V v d D s s J n F 1 b 3 Q 7 U 2 V j d G l v b j E v T 2 Z m c 2 h v c m U g d 2 V h b H R o L 1 R 5 c G U g b W 9 k a W Z p w 6 k u e 0 N v b H V t b j E y M T c s M T I x N n 0 m c X V v d D s s J n F 1 b 3 Q 7 U 2 V j d G l v b j E v T 2 Z m c 2 h v c m U g d 2 V h b H R o L 1 R 5 c G U g b W 9 k a W Z p w 6 k u e 0 N v b H V t b j E y M T g s M T I x N 3 0 m c X V v d D s s J n F 1 b 3 Q 7 U 2 V j d G l v b j E v T 2 Z m c 2 h v c m U g d 2 V h b H R o L 1 R 5 c G U g b W 9 k a W Z p w 6 k u e 0 N v b H V t b j E y M T k s M T I x O H 0 m c X V v d D s s J n F 1 b 3 Q 7 U 2 V j d G l v b j E v T 2 Z m c 2 h v c m U g d 2 V h b H R o L 1 R 5 c G U g b W 9 k a W Z p w 6 k u e 0 N v b H V t b j E y M j A s M T I x O X 0 m c X V v d D s s J n F 1 b 3 Q 7 U 2 V j d G l v b j E v T 2 Z m c 2 h v c m U g d 2 V h b H R o L 1 R 5 c G U g b W 9 k a W Z p w 6 k u e 0 N v b H V t b j E y M j E s M T I y M H 0 m c X V v d D s s J n F 1 b 3 Q 7 U 2 V j d G l v b j E v T 2 Z m c 2 h v c m U g d 2 V h b H R o L 1 R 5 c G U g b W 9 k a W Z p w 6 k u e 0 N v b H V t b j E y M j I s M T I y M X 0 m c X V v d D s s J n F 1 b 3 Q 7 U 2 V j d G l v b j E v T 2 Z m c 2 h v c m U g d 2 V h b H R o L 1 R 5 c G U g b W 9 k a W Z p w 6 k u e 0 N v b H V t b j E y M j M s M T I y M n 0 m c X V v d D s s J n F 1 b 3 Q 7 U 2 V j d G l v b j E v T 2 Z m c 2 h v c m U g d 2 V h b H R o L 1 R 5 c G U g b W 9 k a W Z p w 6 k u e 0 N v b H V t b j E y M j Q s M T I y M 3 0 m c X V v d D s s J n F 1 b 3 Q 7 U 2 V j d G l v b j E v T 2 Z m c 2 h v c m U g d 2 V h b H R o L 1 R 5 c G U g b W 9 k a W Z p w 6 k u e 0 N v b H V t b j E y M j U s M T I y N H 0 m c X V v d D s s J n F 1 b 3 Q 7 U 2 V j d G l v b j E v T 2 Z m c 2 h v c m U g d 2 V h b H R o L 1 R 5 c G U g b W 9 k a W Z p w 6 k u e 0 N v b H V t b j E y M j Y s M T I y N X 0 m c X V v d D s s J n F 1 b 3 Q 7 U 2 V j d G l v b j E v T 2 Z m c 2 h v c m U g d 2 V h b H R o L 1 R 5 c G U g b W 9 k a W Z p w 6 k u e 0 N v b H V t b j E y M j c s M T I y N n 0 m c X V v d D s s J n F 1 b 3 Q 7 U 2 V j d G l v b j E v T 2 Z m c 2 h v c m U g d 2 V h b H R o L 1 R 5 c G U g b W 9 k a W Z p w 6 k u e 0 N v b H V t b j E y M j g s M T I y N 3 0 m c X V v d D s s J n F 1 b 3 Q 7 U 2 V j d G l v b j E v T 2 Z m c 2 h v c m U g d 2 V h b H R o L 1 R 5 c G U g b W 9 k a W Z p w 6 k u e 0 N v b H V t b j E y M j k s M T I y O H 0 m c X V v d D s s J n F 1 b 3 Q 7 U 2 V j d G l v b j E v T 2 Z m c 2 h v c m U g d 2 V h b H R o L 1 R 5 c G U g b W 9 k a W Z p w 6 k u e 0 N v b H V t b j E y M z A s M T I y O X 0 m c X V v d D s s J n F 1 b 3 Q 7 U 2 V j d G l v b j E v T 2 Z m c 2 h v c m U g d 2 V h b H R o L 1 R 5 c G U g b W 9 k a W Z p w 6 k u e 0 N v b H V t b j E y M z E s M T I z M H 0 m c X V v d D s s J n F 1 b 3 Q 7 U 2 V j d G l v b j E v T 2 Z m c 2 h v c m U g d 2 V h b H R o L 1 R 5 c G U g b W 9 k a W Z p w 6 k u e 0 N v b H V t b j E y M z I s M T I z M X 0 m c X V v d D s s J n F 1 b 3 Q 7 U 2 V j d G l v b j E v T 2 Z m c 2 h v c m U g d 2 V h b H R o L 1 R 5 c G U g b W 9 k a W Z p w 6 k u e 0 N v b H V t b j E y M z M s M T I z M n 0 m c X V v d D s s J n F 1 b 3 Q 7 U 2 V j d G l v b j E v T 2 Z m c 2 h v c m U g d 2 V h b H R o L 1 R 5 c G U g b W 9 k a W Z p w 6 k u e 0 N v b H V t b j E y M z Q s M T I z M 3 0 m c X V v d D s s J n F 1 b 3 Q 7 U 2 V j d G l v b j E v T 2 Z m c 2 h v c m U g d 2 V h b H R o L 1 R 5 c G U g b W 9 k a W Z p w 6 k u e 0 N v b H V t b j E y M z U s M T I z N H 0 m c X V v d D s s J n F 1 b 3 Q 7 U 2 V j d G l v b j E v T 2 Z m c 2 h v c m U g d 2 V h b H R o L 1 R 5 c G U g b W 9 k a W Z p w 6 k u e 0 N v b H V t b j E y M z Y s M T I z N X 0 m c X V v d D s s J n F 1 b 3 Q 7 U 2 V j d G l v b j E v T 2 Z m c 2 h v c m U g d 2 V h b H R o L 1 R 5 c G U g b W 9 k a W Z p w 6 k u e 0 N v b H V t b j E y M z c s M T I z N n 0 m c X V v d D s s J n F 1 b 3 Q 7 U 2 V j d G l v b j E v T 2 Z m c 2 h v c m U g d 2 V h b H R o L 1 R 5 c G U g b W 9 k a W Z p w 6 k u e 0 N v b H V t b j E y M z g s M T I z N 3 0 m c X V v d D s s J n F 1 b 3 Q 7 U 2 V j d G l v b j E v T 2 Z m c 2 h v c m U g d 2 V h b H R o L 1 R 5 c G U g b W 9 k a W Z p w 6 k u e 0 N v b H V t b j E y M z k s M T I z O H 0 m c X V v d D s s J n F 1 b 3 Q 7 U 2 V j d G l v b j E v T 2 Z m c 2 h v c m U g d 2 V h b H R o L 1 R 5 c G U g b W 9 k a W Z p w 6 k u e 0 N v b H V t b j E y N D A s M T I z O X 0 m c X V v d D s s J n F 1 b 3 Q 7 U 2 V j d G l v b j E v T 2 Z m c 2 h v c m U g d 2 V h b H R o L 1 R 5 c G U g b W 9 k a W Z p w 6 k u e 0 N v b H V t b j E y N D E s M T I 0 M H 0 m c X V v d D s s J n F 1 b 3 Q 7 U 2 V j d G l v b j E v T 2 Z m c 2 h v c m U g d 2 V h b H R o L 1 R 5 c G U g b W 9 k a W Z p w 6 k u e 0 N v b H V t b j E y N D I s M T I 0 M X 0 m c X V v d D s s J n F 1 b 3 Q 7 U 2 V j d G l v b j E v T 2 Z m c 2 h v c m U g d 2 V h b H R o L 1 R 5 c G U g b W 9 k a W Z p w 6 k u e 0 N v b H V t b j E y N D M s M T I 0 M n 0 m c X V v d D s s J n F 1 b 3 Q 7 U 2 V j d G l v b j E v T 2 Z m c 2 h v c m U g d 2 V h b H R o L 1 R 5 c G U g b W 9 k a W Z p w 6 k u e 0 N v b H V t b j E y N D Q s M T I 0 M 3 0 m c X V v d D s s J n F 1 b 3 Q 7 U 2 V j d G l v b j E v T 2 Z m c 2 h v c m U g d 2 V h b H R o L 1 R 5 c G U g b W 9 k a W Z p w 6 k u e 0 N v b H V t b j E y N D U s M T I 0 N H 0 m c X V v d D s s J n F 1 b 3 Q 7 U 2 V j d G l v b j E v T 2 Z m c 2 h v c m U g d 2 V h b H R o L 1 R 5 c G U g b W 9 k a W Z p w 6 k u e 0 N v b H V t b j E y N D Y s M T I 0 N X 0 m c X V v d D s s J n F 1 b 3 Q 7 U 2 V j d G l v b j E v T 2 Z m c 2 h v c m U g d 2 V h b H R o L 1 R 5 c G U g b W 9 k a W Z p w 6 k u e 0 N v b H V t b j E y N D c s M T I 0 N n 0 m c X V v d D s s J n F 1 b 3 Q 7 U 2 V j d G l v b j E v T 2 Z m c 2 h v c m U g d 2 V h b H R o L 1 R 5 c G U g b W 9 k a W Z p w 6 k u e 0 N v b H V t b j E y N D g s M T I 0 N 3 0 m c X V v d D s s J n F 1 b 3 Q 7 U 2 V j d G l v b j E v T 2 Z m c 2 h v c m U g d 2 V h b H R o L 1 R 5 c G U g b W 9 k a W Z p w 6 k u e 0 N v b H V t b j E y N D k s M T I 0 O H 0 m c X V v d D s s J n F 1 b 3 Q 7 U 2 V j d G l v b j E v T 2 Z m c 2 h v c m U g d 2 V h b H R o L 1 R 5 c G U g b W 9 k a W Z p w 6 k u e 0 N v b H V t b j E y N T A s M T I 0 O X 0 m c X V v d D s s J n F 1 b 3 Q 7 U 2 V j d G l v b j E v T 2 Z m c 2 h v c m U g d 2 V h b H R o L 1 R 5 c G U g b W 9 k a W Z p w 6 k u e 0 N v b H V t b j E y N T E s M T I 1 M H 0 m c X V v d D s s J n F 1 b 3 Q 7 U 2 V j d G l v b j E v T 2 Z m c 2 h v c m U g d 2 V h b H R o L 1 R 5 c G U g b W 9 k a W Z p w 6 k u e 0 N v b H V t b j E y N T I s M T I 1 M X 0 m c X V v d D s s J n F 1 b 3 Q 7 U 2 V j d G l v b j E v T 2 Z m c 2 h v c m U g d 2 V h b H R o L 1 R 5 c G U g b W 9 k a W Z p w 6 k u e 0 N v b H V t b j E y N T M s M T I 1 M n 0 m c X V v d D s s J n F 1 b 3 Q 7 U 2 V j d G l v b j E v T 2 Z m c 2 h v c m U g d 2 V h b H R o L 1 R 5 c G U g b W 9 k a W Z p w 6 k u e 0 N v b H V t b j E y N T Q s M T I 1 M 3 0 m c X V v d D s s J n F 1 b 3 Q 7 U 2 V j d G l v b j E v T 2 Z m c 2 h v c m U g d 2 V h b H R o L 1 R 5 c G U g b W 9 k a W Z p w 6 k u e 0 N v b H V t b j E y N T U s M T I 1 N H 0 m c X V v d D s s J n F 1 b 3 Q 7 U 2 V j d G l v b j E v T 2 Z m c 2 h v c m U g d 2 V h b H R o L 1 R 5 c G U g b W 9 k a W Z p w 6 k u e 0 N v b H V t b j E y N T Y s M T I 1 N X 0 m c X V v d D s s J n F 1 b 3 Q 7 U 2 V j d G l v b j E v T 2 Z m c 2 h v c m U g d 2 V h b H R o L 1 R 5 c G U g b W 9 k a W Z p w 6 k u e 0 N v b H V t b j E y N T c s M T I 1 N n 0 m c X V v d D s s J n F 1 b 3 Q 7 U 2 V j d G l v b j E v T 2 Z m c 2 h v c m U g d 2 V h b H R o L 1 R 5 c G U g b W 9 k a W Z p w 6 k u e 0 N v b H V t b j E y N T g s M T I 1 N 3 0 m c X V v d D s s J n F 1 b 3 Q 7 U 2 V j d G l v b j E v T 2 Z m c 2 h v c m U g d 2 V h b H R o L 1 R 5 c G U g b W 9 k a W Z p w 6 k u e 0 N v b H V t b j E y N T k s M T I 1 O H 0 m c X V v d D s s J n F 1 b 3 Q 7 U 2 V j d G l v b j E v T 2 Z m c 2 h v c m U g d 2 V h b H R o L 1 R 5 c G U g b W 9 k a W Z p w 6 k u e 0 N v b H V t b j E y N j A s M T I 1 O X 0 m c X V v d D s s J n F 1 b 3 Q 7 U 2 V j d G l v b j E v T 2 Z m c 2 h v c m U g d 2 V h b H R o L 1 R 5 c G U g b W 9 k a W Z p w 6 k u e 0 N v b H V t b j E y N j E s M T I 2 M H 0 m c X V v d D s s J n F 1 b 3 Q 7 U 2 V j d G l v b j E v T 2 Z m c 2 h v c m U g d 2 V h b H R o L 1 R 5 c G U g b W 9 k a W Z p w 6 k u e 0 N v b H V t b j E y N j I s M T I 2 M X 0 m c X V v d D s s J n F 1 b 3 Q 7 U 2 V j d G l v b j E v T 2 Z m c 2 h v c m U g d 2 V h b H R o L 1 R 5 c G U g b W 9 k a W Z p w 6 k u e 0 N v b H V t b j E y N j M s M T I 2 M n 0 m c X V v d D s s J n F 1 b 3 Q 7 U 2 V j d G l v b j E v T 2 Z m c 2 h v c m U g d 2 V h b H R o L 1 R 5 c G U g b W 9 k a W Z p w 6 k u e 0 N v b H V t b j E y N j Q s M T I 2 M 3 0 m c X V v d D s s J n F 1 b 3 Q 7 U 2 V j d G l v b j E v T 2 Z m c 2 h v c m U g d 2 V h b H R o L 1 R 5 c G U g b W 9 k a W Z p w 6 k u e 0 N v b H V t b j E y N j U s M T I 2 N H 0 m c X V v d D s s J n F 1 b 3 Q 7 U 2 V j d G l v b j E v T 2 Z m c 2 h v c m U g d 2 V h b H R o L 1 R 5 c G U g b W 9 k a W Z p w 6 k u e 0 N v b H V t b j E y N j Y s M T I 2 N X 0 m c X V v d D s s J n F 1 b 3 Q 7 U 2 V j d G l v b j E v T 2 Z m c 2 h v c m U g d 2 V h b H R o L 1 R 5 c G U g b W 9 k a W Z p w 6 k u e 0 N v b H V t b j E y N j c s M T I 2 N n 0 m c X V v d D s s J n F 1 b 3 Q 7 U 2 V j d G l v b j E v T 2 Z m c 2 h v c m U g d 2 V h b H R o L 1 R 5 c G U g b W 9 k a W Z p w 6 k u e 0 N v b H V t b j E y N j g s M T I 2 N 3 0 m c X V v d D s s J n F 1 b 3 Q 7 U 2 V j d G l v b j E v T 2 Z m c 2 h v c m U g d 2 V h b H R o L 1 R 5 c G U g b W 9 k a W Z p w 6 k u e 0 N v b H V t b j E y N j k s M T I 2 O H 0 m c X V v d D s s J n F 1 b 3 Q 7 U 2 V j d G l v b j E v T 2 Z m c 2 h v c m U g d 2 V h b H R o L 1 R 5 c G U g b W 9 k a W Z p w 6 k u e 0 N v b H V t b j E y N z A s M T I 2 O X 0 m c X V v d D s s J n F 1 b 3 Q 7 U 2 V j d G l v b j E v T 2 Z m c 2 h v c m U g d 2 V h b H R o L 1 R 5 c G U g b W 9 k a W Z p w 6 k u e 0 N v b H V t b j E y N z E s M T I 3 M H 0 m c X V v d D s s J n F 1 b 3 Q 7 U 2 V j d G l v b j E v T 2 Z m c 2 h v c m U g d 2 V h b H R o L 1 R 5 c G U g b W 9 k a W Z p w 6 k u e 0 N v b H V t b j E y N z I s M T I 3 M X 0 m c X V v d D s s J n F 1 b 3 Q 7 U 2 V j d G l v b j E v T 2 Z m c 2 h v c m U g d 2 V h b H R o L 1 R 5 c G U g b W 9 k a W Z p w 6 k u e 0 N v b H V t b j E y N z M s M T I 3 M n 0 m c X V v d D s s J n F 1 b 3 Q 7 U 2 V j d G l v b j E v T 2 Z m c 2 h v c m U g d 2 V h b H R o L 1 R 5 c G U g b W 9 k a W Z p w 6 k u e 0 N v b H V t b j E y N z Q s M T I 3 M 3 0 m c X V v d D s s J n F 1 b 3 Q 7 U 2 V j d G l v b j E v T 2 Z m c 2 h v c m U g d 2 V h b H R o L 1 R 5 c G U g b W 9 k a W Z p w 6 k u e 0 N v b H V t b j E y N z U s M T I 3 N H 0 m c X V v d D s s J n F 1 b 3 Q 7 U 2 V j d G l v b j E v T 2 Z m c 2 h v c m U g d 2 V h b H R o L 1 R 5 c G U g b W 9 k a W Z p w 6 k u e 0 N v b H V t b j E y N z Y s M T I 3 N X 0 m c X V v d D s s J n F 1 b 3 Q 7 U 2 V j d G l v b j E v T 2 Z m c 2 h v c m U g d 2 V h b H R o L 1 R 5 c G U g b W 9 k a W Z p w 6 k u e 0 N v b H V t b j E y N z c s M T I 3 N n 0 m c X V v d D s s J n F 1 b 3 Q 7 U 2 V j d G l v b j E v T 2 Z m c 2 h v c m U g d 2 V h b H R o L 1 R 5 c G U g b W 9 k a W Z p w 6 k u e 0 N v b H V t b j E y N z g s M T I 3 N 3 0 m c X V v d D s s J n F 1 b 3 Q 7 U 2 V j d G l v b j E v T 2 Z m c 2 h v c m U g d 2 V h b H R o L 1 R 5 c G U g b W 9 k a W Z p w 6 k u e 0 N v b H V t b j E y N z k s M T I 3 O H 0 m c X V v d D s s J n F 1 b 3 Q 7 U 2 V j d G l v b j E v T 2 Z m c 2 h v c m U g d 2 V h b H R o L 1 R 5 c G U g b W 9 k a W Z p w 6 k u e 0 N v b H V t b j E y O D A s M T I 3 O X 0 m c X V v d D s s J n F 1 b 3 Q 7 U 2 V j d G l v b j E v T 2 Z m c 2 h v c m U g d 2 V h b H R o L 1 R 5 c G U g b W 9 k a W Z p w 6 k u e 0 N v b H V t b j E y O D E s M T I 4 M H 0 m c X V v d D s s J n F 1 b 3 Q 7 U 2 V j d G l v b j E v T 2 Z m c 2 h v c m U g d 2 V h b H R o L 1 R 5 c G U g b W 9 k a W Z p w 6 k u e 0 N v b H V t b j E y O D I s M T I 4 M X 0 m c X V v d D s s J n F 1 b 3 Q 7 U 2 V j d G l v b j E v T 2 Z m c 2 h v c m U g d 2 V h b H R o L 1 R 5 c G U g b W 9 k a W Z p w 6 k u e 0 N v b H V t b j E y O D M s M T I 4 M n 0 m c X V v d D s s J n F 1 b 3 Q 7 U 2 V j d G l v b j E v T 2 Z m c 2 h v c m U g d 2 V h b H R o L 1 R 5 c G U g b W 9 k a W Z p w 6 k u e 0 N v b H V t b j E y O D Q s M T I 4 M 3 0 m c X V v d D s s J n F 1 b 3 Q 7 U 2 V j d G l v b j E v T 2 Z m c 2 h v c m U g d 2 V h b H R o L 1 R 5 c G U g b W 9 k a W Z p w 6 k u e 0 N v b H V t b j E y O D U s M T I 4 N H 0 m c X V v d D s s J n F 1 b 3 Q 7 U 2 V j d G l v b j E v T 2 Z m c 2 h v c m U g d 2 V h b H R o L 1 R 5 c G U g b W 9 k a W Z p w 6 k u e 0 N v b H V t b j E y O D Y s M T I 4 N X 0 m c X V v d D s s J n F 1 b 3 Q 7 U 2 V j d G l v b j E v T 2 Z m c 2 h v c m U g d 2 V h b H R o L 1 R 5 c G U g b W 9 k a W Z p w 6 k u e 0 N v b H V t b j E y O D c s M T I 4 N n 0 m c X V v d D s s J n F 1 b 3 Q 7 U 2 V j d G l v b j E v T 2 Z m c 2 h v c m U g d 2 V h b H R o L 1 R 5 c G U g b W 9 k a W Z p w 6 k u e 0 N v b H V t b j E y O D g s M T I 4 N 3 0 m c X V v d D s s J n F 1 b 3 Q 7 U 2 V j d G l v b j E v T 2 Z m c 2 h v c m U g d 2 V h b H R o L 1 R 5 c G U g b W 9 k a W Z p w 6 k u e 0 N v b H V t b j E y O D k s M T I 4 O H 0 m c X V v d D s s J n F 1 b 3 Q 7 U 2 V j d G l v b j E v T 2 Z m c 2 h v c m U g d 2 V h b H R o L 1 R 5 c G U g b W 9 k a W Z p w 6 k u e 0 N v b H V t b j E y O T A s M T I 4 O X 0 m c X V v d D s s J n F 1 b 3 Q 7 U 2 V j d G l v b j E v T 2 Z m c 2 h v c m U g d 2 V h b H R o L 1 R 5 c G U g b W 9 k a W Z p w 6 k u e 0 N v b H V t b j E y O T E s M T I 5 M H 0 m c X V v d D s s J n F 1 b 3 Q 7 U 2 V j d G l v b j E v T 2 Z m c 2 h v c m U g d 2 V h b H R o L 1 R 5 c G U g b W 9 k a W Z p w 6 k u e 0 N v b H V t b j E y O T I s M T I 5 M X 0 m c X V v d D s s J n F 1 b 3 Q 7 U 2 V j d G l v b j E v T 2 Z m c 2 h v c m U g d 2 V h b H R o L 1 R 5 c G U g b W 9 k a W Z p w 6 k u e 0 N v b H V t b j E y O T M s M T I 5 M n 0 m c X V v d D s s J n F 1 b 3 Q 7 U 2 V j d G l v b j E v T 2 Z m c 2 h v c m U g d 2 V h b H R o L 1 R 5 c G U g b W 9 k a W Z p w 6 k u e 0 N v b H V t b j E y O T Q s M T I 5 M 3 0 m c X V v d D s s J n F 1 b 3 Q 7 U 2 V j d G l v b j E v T 2 Z m c 2 h v c m U g d 2 V h b H R o L 1 R 5 c G U g b W 9 k a W Z p w 6 k u e 0 N v b H V t b j E y O T U s M T I 5 N H 0 m c X V v d D s s J n F 1 b 3 Q 7 U 2 V j d G l v b j E v T 2 Z m c 2 h v c m U g d 2 V h b H R o L 1 R 5 c G U g b W 9 k a W Z p w 6 k u e 0 N v b H V t b j E y O T Y s M T I 5 N X 0 m c X V v d D s s J n F 1 b 3 Q 7 U 2 V j d G l v b j E v T 2 Z m c 2 h v c m U g d 2 V h b H R o L 1 R 5 c G U g b W 9 k a W Z p w 6 k u e 0 N v b H V t b j E y O T c s M T I 5 N n 0 m c X V v d D s s J n F 1 b 3 Q 7 U 2 V j d G l v b j E v T 2 Z m c 2 h v c m U g d 2 V h b H R o L 1 R 5 c G U g b W 9 k a W Z p w 6 k u e 0 N v b H V t b j E y O T g s M T I 5 N 3 0 m c X V v d D s s J n F 1 b 3 Q 7 U 2 V j d G l v b j E v T 2 Z m c 2 h v c m U g d 2 V h b H R o L 1 R 5 c G U g b W 9 k a W Z p w 6 k u e 0 N v b H V t b j E y O T k s M T I 5 O H 0 m c X V v d D s s J n F 1 b 3 Q 7 U 2 V j d G l v b j E v T 2 Z m c 2 h v c m U g d 2 V h b H R o L 1 R 5 c G U g b W 9 k a W Z p w 6 k u e 0 N v b H V t b j E z M D A s M T I 5 O X 0 m c X V v d D s s J n F 1 b 3 Q 7 U 2 V j d G l v b j E v T 2 Z m c 2 h v c m U g d 2 V h b H R o L 1 R 5 c G U g b W 9 k a W Z p w 6 k u e 0 N v b H V t b j E z M D E s M T M w M H 0 m c X V v d D s s J n F 1 b 3 Q 7 U 2 V j d G l v b j E v T 2 Z m c 2 h v c m U g d 2 V h b H R o L 1 R 5 c G U g b W 9 k a W Z p w 6 k u e 0 N v b H V t b j E z M D I s M T M w M X 0 m c X V v d D s s J n F 1 b 3 Q 7 U 2 V j d G l v b j E v T 2 Z m c 2 h v c m U g d 2 V h b H R o L 1 R 5 c G U g b W 9 k a W Z p w 6 k u e 0 N v b H V t b j E z M D M s M T M w M n 0 m c X V v d D s s J n F 1 b 3 Q 7 U 2 V j d G l v b j E v T 2 Z m c 2 h v c m U g d 2 V h b H R o L 1 R 5 c G U g b W 9 k a W Z p w 6 k u e 0 N v b H V t b j E z M D Q s M T M w M 3 0 m c X V v d D s s J n F 1 b 3 Q 7 U 2 V j d G l v b j E v T 2 Z m c 2 h v c m U g d 2 V h b H R o L 1 R 5 c G U g b W 9 k a W Z p w 6 k u e 0 N v b H V t b j E z M D U s M T M w N H 0 m c X V v d D s s J n F 1 b 3 Q 7 U 2 V j d G l v b j E v T 2 Z m c 2 h v c m U g d 2 V h b H R o L 1 R 5 c G U g b W 9 k a W Z p w 6 k u e 0 N v b H V t b j E z M D Y s M T M w N X 0 m c X V v d D s s J n F 1 b 3 Q 7 U 2 V j d G l v b j E v T 2 Z m c 2 h v c m U g d 2 V h b H R o L 1 R 5 c G U g b W 9 k a W Z p w 6 k u e 0 N v b H V t b j E z M D c s M T M w N n 0 m c X V v d D s s J n F 1 b 3 Q 7 U 2 V j d G l v b j E v T 2 Z m c 2 h v c m U g d 2 V h b H R o L 1 R 5 c G U g b W 9 k a W Z p w 6 k u e 0 N v b H V t b j E z M D g s M T M w N 3 0 m c X V v d D s s J n F 1 b 3 Q 7 U 2 V j d G l v b j E v T 2 Z m c 2 h v c m U g d 2 V h b H R o L 1 R 5 c G U g b W 9 k a W Z p w 6 k u e 0 N v b H V t b j E z M D k s M T M w O H 0 m c X V v d D s s J n F 1 b 3 Q 7 U 2 V j d G l v b j E v T 2 Z m c 2 h v c m U g d 2 V h b H R o L 1 R 5 c G U g b W 9 k a W Z p w 6 k u e 0 N v b H V t b j E z M T A s M T M w O X 0 m c X V v d D s s J n F 1 b 3 Q 7 U 2 V j d G l v b j E v T 2 Z m c 2 h v c m U g d 2 V h b H R o L 1 R 5 c G U g b W 9 k a W Z p w 6 k u e 0 N v b H V t b j E z M T E s M T M x M H 0 m c X V v d D s s J n F 1 b 3 Q 7 U 2 V j d G l v b j E v T 2 Z m c 2 h v c m U g d 2 V h b H R o L 1 R 5 c G U g b W 9 k a W Z p w 6 k u e 0 N v b H V t b j E z M T I s M T M x M X 0 m c X V v d D s s J n F 1 b 3 Q 7 U 2 V j d G l v b j E v T 2 Z m c 2 h v c m U g d 2 V h b H R o L 1 R 5 c G U g b W 9 k a W Z p w 6 k u e 0 N v b H V t b j E z M T M s M T M x M n 0 m c X V v d D s s J n F 1 b 3 Q 7 U 2 V j d G l v b j E v T 2 Z m c 2 h v c m U g d 2 V h b H R o L 1 R 5 c G U g b W 9 k a W Z p w 6 k u e 0 N v b H V t b j E z M T Q s M T M x M 3 0 m c X V v d D s s J n F 1 b 3 Q 7 U 2 V j d G l v b j E v T 2 Z m c 2 h v c m U g d 2 V h b H R o L 1 R 5 c G U g b W 9 k a W Z p w 6 k u e 0 N v b H V t b j E z M T U s M T M x N H 0 m c X V v d D s s J n F 1 b 3 Q 7 U 2 V j d G l v b j E v T 2 Z m c 2 h v c m U g d 2 V h b H R o L 1 R 5 c G U g b W 9 k a W Z p w 6 k u e 0 N v b H V t b j E z M T Y s M T M x N X 0 m c X V v d D s s J n F 1 b 3 Q 7 U 2 V j d G l v b j E v T 2 Z m c 2 h v c m U g d 2 V h b H R o L 1 R 5 c G U g b W 9 k a W Z p w 6 k u e 0 N v b H V t b j E z M T c s M T M x N n 0 m c X V v d D s s J n F 1 b 3 Q 7 U 2 V j d G l v b j E v T 2 Z m c 2 h v c m U g d 2 V h b H R o L 1 R 5 c G U g b W 9 k a W Z p w 6 k u e 0 N v b H V t b j E z M T g s M T M x N 3 0 m c X V v d D s s J n F 1 b 3 Q 7 U 2 V j d G l v b j E v T 2 Z m c 2 h v c m U g d 2 V h b H R o L 1 R 5 c G U g b W 9 k a W Z p w 6 k u e 0 N v b H V t b j E z M T k s M T M x O H 0 m c X V v d D s s J n F 1 b 3 Q 7 U 2 V j d G l v b j E v T 2 Z m c 2 h v c m U g d 2 V h b H R o L 1 R 5 c G U g b W 9 k a W Z p w 6 k u e 0 N v b H V t b j E z M j A s M T M x O X 0 m c X V v d D s s J n F 1 b 3 Q 7 U 2 V j d G l v b j E v T 2 Z m c 2 h v c m U g d 2 V h b H R o L 1 R 5 c G U g b W 9 k a W Z p w 6 k u e 0 N v b H V t b j E z M j E s M T M y M H 0 m c X V v d D s s J n F 1 b 3 Q 7 U 2 V j d G l v b j E v T 2 Z m c 2 h v c m U g d 2 V h b H R o L 1 R 5 c G U g b W 9 k a W Z p w 6 k u e 0 N v b H V t b j E z M j I s M T M y M X 0 m c X V v d D s s J n F 1 b 3 Q 7 U 2 V j d G l v b j E v T 2 Z m c 2 h v c m U g d 2 V h b H R o L 1 R 5 c G U g b W 9 k a W Z p w 6 k u e 0 N v b H V t b j E z M j M s M T M y M n 0 m c X V v d D s s J n F 1 b 3 Q 7 U 2 V j d G l v b j E v T 2 Z m c 2 h v c m U g d 2 V h b H R o L 1 R 5 c G U g b W 9 k a W Z p w 6 k u e 0 N v b H V t b j E z M j Q s M T M y M 3 0 m c X V v d D s s J n F 1 b 3 Q 7 U 2 V j d G l v b j E v T 2 Z m c 2 h v c m U g d 2 V h b H R o L 1 R 5 c G U g b W 9 k a W Z p w 6 k u e 0 N v b H V t b j E z M j U s M T M y N H 0 m c X V v d D s s J n F 1 b 3 Q 7 U 2 V j d G l v b j E v T 2 Z m c 2 h v c m U g d 2 V h b H R o L 1 R 5 c G U g b W 9 k a W Z p w 6 k u e 0 N v b H V t b j E z M j Y s M T M y N X 0 m c X V v d D s s J n F 1 b 3 Q 7 U 2 V j d G l v b j E v T 2 Z m c 2 h v c m U g d 2 V h b H R o L 1 R 5 c G U g b W 9 k a W Z p w 6 k u e 0 N v b H V t b j E z M j c s M T M y N n 0 m c X V v d D s s J n F 1 b 3 Q 7 U 2 V j d G l v b j E v T 2 Z m c 2 h v c m U g d 2 V h b H R o L 1 R 5 c G U g b W 9 k a W Z p w 6 k u e 0 N v b H V t b j E z M j g s M T M y N 3 0 m c X V v d D s s J n F 1 b 3 Q 7 U 2 V j d G l v b j E v T 2 Z m c 2 h v c m U g d 2 V h b H R o L 1 R 5 c G U g b W 9 k a W Z p w 6 k u e 0 N v b H V t b j E z M j k s M T M y O H 0 m c X V v d D s s J n F 1 b 3 Q 7 U 2 V j d G l v b j E v T 2 Z m c 2 h v c m U g d 2 V h b H R o L 1 R 5 c G U g b W 9 k a W Z p w 6 k u e 0 N v b H V t b j E z M z A s M T M y O X 0 m c X V v d D s s J n F 1 b 3 Q 7 U 2 V j d G l v b j E v T 2 Z m c 2 h v c m U g d 2 V h b H R o L 1 R 5 c G U g b W 9 k a W Z p w 6 k u e 0 N v b H V t b j E z M z E s M T M z M H 0 m c X V v d D s s J n F 1 b 3 Q 7 U 2 V j d G l v b j E v T 2 Z m c 2 h v c m U g d 2 V h b H R o L 1 R 5 c G U g b W 9 k a W Z p w 6 k u e 0 N v b H V t b j E z M z I s M T M z M X 0 m c X V v d D s s J n F 1 b 3 Q 7 U 2 V j d G l v b j E v T 2 Z m c 2 h v c m U g d 2 V h b H R o L 1 R 5 c G U g b W 9 k a W Z p w 6 k u e 0 N v b H V t b j E z M z M s M T M z M n 0 m c X V v d D s s J n F 1 b 3 Q 7 U 2 V j d G l v b j E v T 2 Z m c 2 h v c m U g d 2 V h b H R o L 1 R 5 c G U g b W 9 k a W Z p w 6 k u e 0 N v b H V t b j E z M z Q s M T M z M 3 0 m c X V v d D s s J n F 1 b 3 Q 7 U 2 V j d G l v b j E v T 2 Z m c 2 h v c m U g d 2 V h b H R o L 1 R 5 c G U g b W 9 k a W Z p w 6 k u e 0 N v b H V t b j E z M z U s M T M z N H 0 m c X V v d D s s J n F 1 b 3 Q 7 U 2 V j d G l v b j E v T 2 Z m c 2 h v c m U g d 2 V h b H R o L 1 R 5 c G U g b W 9 k a W Z p w 6 k u e 0 N v b H V t b j E z M z Y s M T M z N X 0 m c X V v d D s s J n F 1 b 3 Q 7 U 2 V j d G l v b j E v T 2 Z m c 2 h v c m U g d 2 V h b H R o L 1 R 5 c G U g b W 9 k a W Z p w 6 k u e 0 N v b H V t b j E z M z c s M T M z N n 0 m c X V v d D s s J n F 1 b 3 Q 7 U 2 V j d G l v b j E v T 2 Z m c 2 h v c m U g d 2 V h b H R o L 1 R 5 c G U g b W 9 k a W Z p w 6 k u e 0 N v b H V t b j E z M z g s M T M z N 3 0 m c X V v d D s s J n F 1 b 3 Q 7 U 2 V j d G l v b j E v T 2 Z m c 2 h v c m U g d 2 V h b H R o L 1 R 5 c G U g b W 9 k a W Z p w 6 k u e 0 N v b H V t b j E z M z k s M T M z O H 0 m c X V v d D s s J n F 1 b 3 Q 7 U 2 V j d G l v b j E v T 2 Z m c 2 h v c m U g d 2 V h b H R o L 1 R 5 c G U g b W 9 k a W Z p w 6 k u e 0 N v b H V t b j E z N D A s M T M z O X 0 m c X V v d D s s J n F 1 b 3 Q 7 U 2 V j d G l v b j E v T 2 Z m c 2 h v c m U g d 2 V h b H R o L 1 R 5 c G U g b W 9 k a W Z p w 6 k u e 0 N v b H V t b j E z N D E s M T M 0 M H 0 m c X V v d D s s J n F 1 b 3 Q 7 U 2 V j d G l v b j E v T 2 Z m c 2 h v c m U g d 2 V h b H R o L 1 R 5 c G U g b W 9 k a W Z p w 6 k u e 0 N v b H V t b j E z N D I s M T M 0 M X 0 m c X V v d D s s J n F 1 b 3 Q 7 U 2 V j d G l v b j E v T 2 Z m c 2 h v c m U g d 2 V h b H R o L 1 R 5 c G U g b W 9 k a W Z p w 6 k u e 0 N v b H V t b j E z N D M s M T M 0 M n 0 m c X V v d D s s J n F 1 b 3 Q 7 U 2 V j d G l v b j E v T 2 Z m c 2 h v c m U g d 2 V h b H R o L 1 R 5 c G U g b W 9 k a W Z p w 6 k u e 0 N v b H V t b j E z N D Q s M T M 0 M 3 0 m c X V v d D s s J n F 1 b 3 Q 7 U 2 V j d G l v b j E v T 2 Z m c 2 h v c m U g d 2 V h b H R o L 1 R 5 c G U g b W 9 k a W Z p w 6 k u e 0 N v b H V t b j E z N D U s M T M 0 N H 0 m c X V v d D s s J n F 1 b 3 Q 7 U 2 V j d G l v b j E v T 2 Z m c 2 h v c m U g d 2 V h b H R o L 1 R 5 c G U g b W 9 k a W Z p w 6 k u e 0 N v b H V t b j E z N D Y s M T M 0 N X 0 m c X V v d D s s J n F 1 b 3 Q 7 U 2 V j d G l v b j E v T 2 Z m c 2 h v c m U g d 2 V h b H R o L 1 R 5 c G U g b W 9 k a W Z p w 6 k u e 0 N v b H V t b j E z N D c s M T M 0 N n 0 m c X V v d D s s J n F 1 b 3 Q 7 U 2 V j d G l v b j E v T 2 Z m c 2 h v c m U g d 2 V h b H R o L 1 R 5 c G U g b W 9 k a W Z p w 6 k u e 0 N v b H V t b j E z N D g s M T M 0 N 3 0 m c X V v d D s s J n F 1 b 3 Q 7 U 2 V j d G l v b j E v T 2 Z m c 2 h v c m U g d 2 V h b H R o L 1 R 5 c G U g b W 9 k a W Z p w 6 k u e 0 N v b H V t b j E z N D k s M T M 0 O H 0 m c X V v d D s s J n F 1 b 3 Q 7 U 2 V j d G l v b j E v T 2 Z m c 2 h v c m U g d 2 V h b H R o L 1 R 5 c G U g b W 9 k a W Z p w 6 k u e 0 N v b H V t b j E z N T A s M T M 0 O X 0 m c X V v d D s s J n F 1 b 3 Q 7 U 2 V j d G l v b j E v T 2 Z m c 2 h v c m U g d 2 V h b H R o L 1 R 5 c G U g b W 9 k a W Z p w 6 k u e 0 N v b H V t b j E z N T E s M T M 1 M H 0 m c X V v d D s s J n F 1 b 3 Q 7 U 2 V j d G l v b j E v T 2 Z m c 2 h v c m U g d 2 V h b H R o L 1 R 5 c G U g b W 9 k a W Z p w 6 k u e 0 N v b H V t b j E z N T I s M T M 1 M X 0 m c X V v d D s s J n F 1 b 3 Q 7 U 2 V j d G l v b j E v T 2 Z m c 2 h v c m U g d 2 V h b H R o L 1 R 5 c G U g b W 9 k a W Z p w 6 k u e 0 N v b H V t b j E z N T M s M T M 1 M n 0 m c X V v d D s s J n F 1 b 3 Q 7 U 2 V j d G l v b j E v T 2 Z m c 2 h v c m U g d 2 V h b H R o L 1 R 5 c G U g b W 9 k a W Z p w 6 k u e 0 N v b H V t b j E z N T Q s M T M 1 M 3 0 m c X V v d D s s J n F 1 b 3 Q 7 U 2 V j d G l v b j E v T 2 Z m c 2 h v c m U g d 2 V h b H R o L 1 R 5 c G U g b W 9 k a W Z p w 6 k u e 0 N v b H V t b j E z N T U s M T M 1 N H 0 m c X V v d D s s J n F 1 b 3 Q 7 U 2 V j d G l v b j E v T 2 Z m c 2 h v c m U g d 2 V h b H R o L 1 R 5 c G U g b W 9 k a W Z p w 6 k u e 0 N v b H V t b j E z N T Y s M T M 1 N X 0 m c X V v d D s s J n F 1 b 3 Q 7 U 2 V j d G l v b j E v T 2 Z m c 2 h v c m U g d 2 V h b H R o L 1 R 5 c G U g b W 9 k a W Z p w 6 k u e 0 N v b H V t b j E z N T c s M T M 1 N n 0 m c X V v d D s s J n F 1 b 3 Q 7 U 2 V j d G l v b j E v T 2 Z m c 2 h v c m U g d 2 V h b H R o L 1 R 5 c G U g b W 9 k a W Z p w 6 k u e 0 N v b H V t b j E z N T g s M T M 1 N 3 0 m c X V v d D s s J n F 1 b 3 Q 7 U 2 V j d G l v b j E v T 2 Z m c 2 h v c m U g d 2 V h b H R o L 1 R 5 c G U g b W 9 k a W Z p w 6 k u e 0 N v b H V t b j E z N T k s M T M 1 O H 0 m c X V v d D s s J n F 1 b 3 Q 7 U 2 V j d G l v b j E v T 2 Z m c 2 h v c m U g d 2 V h b H R o L 1 R 5 c G U g b W 9 k a W Z p w 6 k u e 0 N v b H V t b j E z N j A s M T M 1 O X 0 m c X V v d D s s J n F 1 b 3 Q 7 U 2 V j d G l v b j E v T 2 Z m c 2 h v c m U g d 2 V h b H R o L 1 R 5 c G U g b W 9 k a W Z p w 6 k u e 0 N v b H V t b j E z N j E s M T M 2 M H 0 m c X V v d D s s J n F 1 b 3 Q 7 U 2 V j d G l v b j E v T 2 Z m c 2 h v c m U g d 2 V h b H R o L 1 R 5 c G U g b W 9 k a W Z p w 6 k u e 0 N v b H V t b j E z N j I s M T M 2 M X 0 m c X V v d D s s J n F 1 b 3 Q 7 U 2 V j d G l v b j E v T 2 Z m c 2 h v c m U g d 2 V h b H R o L 1 R 5 c G U g b W 9 k a W Z p w 6 k u e 0 N v b H V t b j E z N j M s M T M 2 M n 0 m c X V v d D s s J n F 1 b 3 Q 7 U 2 V j d G l v b j E v T 2 Z m c 2 h v c m U g d 2 V h b H R o L 1 R 5 c G U g b W 9 k a W Z p w 6 k u e 0 N v b H V t b j E z N j Q s M T M 2 M 3 0 m c X V v d D s s J n F 1 b 3 Q 7 U 2 V j d G l v b j E v T 2 Z m c 2 h v c m U g d 2 V h b H R o L 1 R 5 c G U g b W 9 k a W Z p w 6 k u e 0 N v b H V t b j E z N j U s M T M 2 N H 0 m c X V v d D s s J n F 1 b 3 Q 7 U 2 V j d G l v b j E v T 2 Z m c 2 h v c m U g d 2 V h b H R o L 1 R 5 c G U g b W 9 k a W Z p w 6 k u e 0 N v b H V t b j E z N j Y s M T M 2 N X 0 m c X V v d D s s J n F 1 b 3 Q 7 U 2 V j d G l v b j E v T 2 Z m c 2 h v c m U g d 2 V h b H R o L 1 R 5 c G U g b W 9 k a W Z p w 6 k u e 0 N v b H V t b j E z N j c s M T M 2 N n 0 m c X V v d D s s J n F 1 b 3 Q 7 U 2 V j d G l v b j E v T 2 Z m c 2 h v c m U g d 2 V h b H R o L 1 R 5 c G U g b W 9 k a W Z p w 6 k u e 0 N v b H V t b j E z N j g s M T M 2 N 3 0 m c X V v d D s s J n F 1 b 3 Q 7 U 2 V j d G l v b j E v T 2 Z m c 2 h v c m U g d 2 V h b H R o L 1 R 5 c G U g b W 9 k a W Z p w 6 k u e 0 N v b H V t b j E z N j k s M T M 2 O H 0 m c X V v d D s s J n F 1 b 3 Q 7 U 2 V j d G l v b j E v T 2 Z m c 2 h v c m U g d 2 V h b H R o L 1 R 5 c G U g b W 9 k a W Z p w 6 k u e 0 N v b H V t b j E z N z A s M T M 2 O X 0 m c X V v d D s s J n F 1 b 3 Q 7 U 2 V j d G l v b j E v T 2 Z m c 2 h v c m U g d 2 V h b H R o L 1 R 5 c G U g b W 9 k a W Z p w 6 k u e 0 N v b H V t b j E z N z E s M T M 3 M H 0 m c X V v d D s s J n F 1 b 3 Q 7 U 2 V j d G l v b j E v T 2 Z m c 2 h v c m U g d 2 V h b H R o L 1 R 5 c G U g b W 9 k a W Z p w 6 k u e 0 N v b H V t b j E z N z I s M T M 3 M X 0 m c X V v d D s s J n F 1 b 3 Q 7 U 2 V j d G l v b j E v T 2 Z m c 2 h v c m U g d 2 V h b H R o L 1 R 5 c G U g b W 9 k a W Z p w 6 k u e 0 N v b H V t b j E z N z M s M T M 3 M n 0 m c X V v d D s s J n F 1 b 3 Q 7 U 2 V j d G l v b j E v T 2 Z m c 2 h v c m U g d 2 V h b H R o L 1 R 5 c G U g b W 9 k a W Z p w 6 k u e 0 N v b H V t b j E z N z Q s M T M 3 M 3 0 m c X V v d D s s J n F 1 b 3 Q 7 U 2 V j d G l v b j E v T 2 Z m c 2 h v c m U g d 2 V h b H R o L 1 R 5 c G U g b W 9 k a W Z p w 6 k u e 0 N v b H V t b j E z N z U s M T M 3 N H 0 m c X V v d D s s J n F 1 b 3 Q 7 U 2 V j d G l v b j E v T 2 Z m c 2 h v c m U g d 2 V h b H R o L 1 R 5 c G U g b W 9 k a W Z p w 6 k u e 0 N v b H V t b j E z N z Y s M T M 3 N X 0 m c X V v d D s s J n F 1 b 3 Q 7 U 2 V j d G l v b j E v T 2 Z m c 2 h v c m U g d 2 V h b H R o L 1 R 5 c G U g b W 9 k a W Z p w 6 k u e 0 N v b H V t b j E z N z c s M T M 3 N n 0 m c X V v d D s s J n F 1 b 3 Q 7 U 2 V j d G l v b j E v T 2 Z m c 2 h v c m U g d 2 V h b H R o L 1 R 5 c G U g b W 9 k a W Z p w 6 k u e 0 N v b H V t b j E z N z g s M T M 3 N 3 0 m c X V v d D s s J n F 1 b 3 Q 7 U 2 V j d G l v b j E v T 2 Z m c 2 h v c m U g d 2 V h b H R o L 1 R 5 c G U g b W 9 k a W Z p w 6 k u e 0 N v b H V t b j E z N z k s M T M 3 O H 0 m c X V v d D s s J n F 1 b 3 Q 7 U 2 V j d G l v b j E v T 2 Z m c 2 h v c m U g d 2 V h b H R o L 1 R 5 c G U g b W 9 k a W Z p w 6 k u e 0 N v b H V t b j E z O D A s M T M 3 O X 0 m c X V v d D s s J n F 1 b 3 Q 7 U 2 V j d G l v b j E v T 2 Z m c 2 h v c m U g d 2 V h b H R o L 1 R 5 c G U g b W 9 k a W Z p w 6 k u e 0 N v b H V t b j E z O D E s M T M 4 M H 0 m c X V v d D s s J n F 1 b 3 Q 7 U 2 V j d G l v b j E v T 2 Z m c 2 h v c m U g d 2 V h b H R o L 1 R 5 c G U g b W 9 k a W Z p w 6 k u e 0 N v b H V t b j E z O D I s M T M 4 M X 0 m c X V v d D s s J n F 1 b 3 Q 7 U 2 V j d G l v b j E v T 2 Z m c 2 h v c m U g d 2 V h b H R o L 1 R 5 c G U g b W 9 k a W Z p w 6 k u e 0 N v b H V t b j E z O D M s M T M 4 M n 0 m c X V v d D s s J n F 1 b 3 Q 7 U 2 V j d G l v b j E v T 2 Z m c 2 h v c m U g d 2 V h b H R o L 1 R 5 c G U g b W 9 k a W Z p w 6 k u e 0 N v b H V t b j E z O D Q s M T M 4 M 3 0 m c X V v d D s s J n F 1 b 3 Q 7 U 2 V j d G l v b j E v T 2 Z m c 2 h v c m U g d 2 V h b H R o L 1 R 5 c G U g b W 9 k a W Z p w 6 k u e 0 N v b H V t b j E z O D U s M T M 4 N H 0 m c X V v d D s s J n F 1 b 3 Q 7 U 2 V j d G l v b j E v T 2 Z m c 2 h v c m U g d 2 V h b H R o L 1 R 5 c G U g b W 9 k a W Z p w 6 k u e 0 N v b H V t b j E z O D Y s M T M 4 N X 0 m c X V v d D s s J n F 1 b 3 Q 7 U 2 V j d G l v b j E v T 2 Z m c 2 h v c m U g d 2 V h b H R o L 1 R 5 c G U g b W 9 k a W Z p w 6 k u e 0 N v b H V t b j E z O D c s M T M 4 N n 0 m c X V v d D s s J n F 1 b 3 Q 7 U 2 V j d G l v b j E v T 2 Z m c 2 h v c m U g d 2 V h b H R o L 1 R 5 c G U g b W 9 k a W Z p w 6 k u e 0 N v b H V t b j E z O D g s M T M 4 N 3 0 m c X V v d D s s J n F 1 b 3 Q 7 U 2 V j d G l v b j E v T 2 Z m c 2 h v c m U g d 2 V h b H R o L 1 R 5 c G U g b W 9 k a W Z p w 6 k u e 0 N v b H V t b j E z O D k s M T M 4 O H 0 m c X V v d D s s J n F 1 b 3 Q 7 U 2 V j d G l v b j E v T 2 Z m c 2 h v c m U g d 2 V h b H R o L 1 R 5 c G U g b W 9 k a W Z p w 6 k u e 0 N v b H V t b j E z O T A s M T M 4 O X 0 m c X V v d D s s J n F 1 b 3 Q 7 U 2 V j d G l v b j E v T 2 Z m c 2 h v c m U g d 2 V h b H R o L 1 R 5 c G U g b W 9 k a W Z p w 6 k u e 0 N v b H V t b j E z O T E s M T M 5 M H 0 m c X V v d D s s J n F 1 b 3 Q 7 U 2 V j d G l v b j E v T 2 Z m c 2 h v c m U g d 2 V h b H R o L 1 R 5 c G U g b W 9 k a W Z p w 6 k u e 0 N v b H V t b j E z O T I s M T M 5 M X 0 m c X V v d D s s J n F 1 b 3 Q 7 U 2 V j d G l v b j E v T 2 Z m c 2 h v c m U g d 2 V h b H R o L 1 R 5 c G U g b W 9 k a W Z p w 6 k u e 0 N v b H V t b j E z O T M s M T M 5 M n 0 m c X V v d D s s J n F 1 b 3 Q 7 U 2 V j d G l v b j E v T 2 Z m c 2 h v c m U g d 2 V h b H R o L 1 R 5 c G U g b W 9 k a W Z p w 6 k u e 0 N v b H V t b j E z O T Q s M T M 5 M 3 0 m c X V v d D s s J n F 1 b 3 Q 7 U 2 V j d G l v b j E v T 2 Z m c 2 h v c m U g d 2 V h b H R o L 1 R 5 c G U g b W 9 k a W Z p w 6 k u e 0 N v b H V t b j E z O T U s M T M 5 N H 0 m c X V v d D s s J n F 1 b 3 Q 7 U 2 V j d G l v b j E v T 2 Z m c 2 h v c m U g d 2 V h b H R o L 1 R 5 c G U g b W 9 k a W Z p w 6 k u e 0 N v b H V t b j E z O T Y s M T M 5 N X 0 m c X V v d D s s J n F 1 b 3 Q 7 U 2 V j d G l v b j E v T 2 Z m c 2 h v c m U g d 2 V h b H R o L 1 R 5 c G U g b W 9 k a W Z p w 6 k u e 0 N v b H V t b j E z O T c s M T M 5 N n 0 m c X V v d D s s J n F 1 b 3 Q 7 U 2 V j d G l v b j E v T 2 Z m c 2 h v c m U g d 2 V h b H R o L 1 R 5 c G U g b W 9 k a W Z p w 6 k u e 0 N v b H V t b j E z O T g s M T M 5 N 3 0 m c X V v d D s s J n F 1 b 3 Q 7 U 2 V j d G l v b j E v T 2 Z m c 2 h v c m U g d 2 V h b H R o L 1 R 5 c G U g b W 9 k a W Z p w 6 k u e 0 N v b H V t b j E z O T k s M T M 5 O H 0 m c X V v d D s s J n F 1 b 3 Q 7 U 2 V j d G l v b j E v T 2 Z m c 2 h v c m U g d 2 V h b H R o L 1 R 5 c G U g b W 9 k a W Z p w 6 k u e 0 N v b H V t b j E 0 M D A s M T M 5 O X 0 m c X V v d D s s J n F 1 b 3 Q 7 U 2 V j d G l v b j E v T 2 Z m c 2 h v c m U g d 2 V h b H R o L 1 R 5 c G U g b W 9 k a W Z p w 6 k u e 0 N v b H V t b j E 0 M D E s M T Q w M H 0 m c X V v d D s s J n F 1 b 3 Q 7 U 2 V j d G l v b j E v T 2 Z m c 2 h v c m U g d 2 V h b H R o L 1 R 5 c G U g b W 9 k a W Z p w 6 k u e 0 N v b H V t b j E 0 M D I s M T Q w M X 0 m c X V v d D s s J n F 1 b 3 Q 7 U 2 V j d G l v b j E v T 2 Z m c 2 h v c m U g d 2 V h b H R o L 1 R 5 c G U g b W 9 k a W Z p w 6 k u e 0 N v b H V t b j E 0 M D M s M T Q w M n 0 m c X V v d D s s J n F 1 b 3 Q 7 U 2 V j d G l v b j E v T 2 Z m c 2 h v c m U g d 2 V h b H R o L 1 R 5 c G U g b W 9 k a W Z p w 6 k u e 0 N v b H V t b j E 0 M D Q s M T Q w M 3 0 m c X V v d D s s J n F 1 b 3 Q 7 U 2 V j d G l v b j E v T 2 Z m c 2 h v c m U g d 2 V h b H R o L 1 R 5 c G U g b W 9 k a W Z p w 6 k u e 0 N v b H V t b j E 0 M D U s M T Q w N H 0 m c X V v d D s s J n F 1 b 3 Q 7 U 2 V j d G l v b j E v T 2 Z m c 2 h v c m U g d 2 V h b H R o L 1 R 5 c G U g b W 9 k a W Z p w 6 k u e 0 N v b H V t b j E 0 M D Y s M T Q w N X 0 m c X V v d D s s J n F 1 b 3 Q 7 U 2 V j d G l v b j E v T 2 Z m c 2 h v c m U g d 2 V h b H R o L 1 R 5 c G U g b W 9 k a W Z p w 6 k u e 0 N v b H V t b j E 0 M D c s M T Q w N n 0 m c X V v d D s s J n F 1 b 3 Q 7 U 2 V j d G l v b j E v T 2 Z m c 2 h v c m U g d 2 V h b H R o L 1 R 5 c G U g b W 9 k a W Z p w 6 k u e 0 N v b H V t b j E 0 M D g s M T Q w N 3 0 m c X V v d D s s J n F 1 b 3 Q 7 U 2 V j d G l v b j E v T 2 Z m c 2 h v c m U g d 2 V h b H R o L 1 R 5 c G U g b W 9 k a W Z p w 6 k u e 0 N v b H V t b j E 0 M D k s M T Q w O H 0 m c X V v d D s s J n F 1 b 3 Q 7 U 2 V j d G l v b j E v T 2 Z m c 2 h v c m U g d 2 V h b H R o L 1 R 5 c G U g b W 9 k a W Z p w 6 k u e 0 N v b H V t b j E 0 M T A s M T Q w O X 0 m c X V v d D s s J n F 1 b 3 Q 7 U 2 V j d G l v b j E v T 2 Z m c 2 h v c m U g d 2 V h b H R o L 1 R 5 c G U g b W 9 k a W Z p w 6 k u e 0 N v b H V t b j E 0 M T E s M T Q x M H 0 m c X V v d D s s J n F 1 b 3 Q 7 U 2 V j d G l v b j E v T 2 Z m c 2 h v c m U g d 2 V h b H R o L 1 R 5 c G U g b W 9 k a W Z p w 6 k u e 0 N v b H V t b j E 0 M T I s M T Q x M X 0 m c X V v d D s s J n F 1 b 3 Q 7 U 2 V j d G l v b j E v T 2 Z m c 2 h v c m U g d 2 V h b H R o L 1 R 5 c G U g b W 9 k a W Z p w 6 k u e 0 N v b H V t b j E 0 M T M s M T Q x M n 0 m c X V v d D s s J n F 1 b 3 Q 7 U 2 V j d G l v b j E v T 2 Z m c 2 h v c m U g d 2 V h b H R o L 1 R 5 c G U g b W 9 k a W Z p w 6 k u e 0 N v b H V t b j E 0 M T Q s M T Q x M 3 0 m c X V v d D s s J n F 1 b 3 Q 7 U 2 V j d G l v b j E v T 2 Z m c 2 h v c m U g d 2 V h b H R o L 1 R 5 c G U g b W 9 k a W Z p w 6 k u e 0 N v b H V t b j E 0 M T U s M T Q x N H 0 m c X V v d D s s J n F 1 b 3 Q 7 U 2 V j d G l v b j E v T 2 Z m c 2 h v c m U g d 2 V h b H R o L 1 R 5 c G U g b W 9 k a W Z p w 6 k u e 0 N v b H V t b j E 0 M T Y s M T Q x N X 0 m c X V v d D s s J n F 1 b 3 Q 7 U 2 V j d G l v b j E v T 2 Z m c 2 h v c m U g d 2 V h b H R o L 1 R 5 c G U g b W 9 k a W Z p w 6 k u e 0 N v b H V t b j E 0 M T c s M T Q x N n 0 m c X V v d D s s J n F 1 b 3 Q 7 U 2 V j d G l v b j E v T 2 Z m c 2 h v c m U g d 2 V h b H R o L 1 R 5 c G U g b W 9 k a W Z p w 6 k u e 0 N v b H V t b j E 0 M T g s M T Q x N 3 0 m c X V v d D s s J n F 1 b 3 Q 7 U 2 V j d G l v b j E v T 2 Z m c 2 h v c m U g d 2 V h b H R o L 1 R 5 c G U g b W 9 k a W Z p w 6 k u e 0 N v b H V t b j E 0 M T k s M T Q x O H 0 m c X V v d D s s J n F 1 b 3 Q 7 U 2 V j d G l v b j E v T 2 Z m c 2 h v c m U g d 2 V h b H R o L 1 R 5 c G U g b W 9 k a W Z p w 6 k u e 0 N v b H V t b j E 0 M j A s M T Q x O X 0 m c X V v d D s s J n F 1 b 3 Q 7 U 2 V j d G l v b j E v T 2 Z m c 2 h v c m U g d 2 V h b H R o L 1 R 5 c G U g b W 9 k a W Z p w 6 k u e 0 N v b H V t b j E 0 M j E s M T Q y M H 0 m c X V v d D s s J n F 1 b 3 Q 7 U 2 V j d G l v b j E v T 2 Z m c 2 h v c m U g d 2 V h b H R o L 1 R 5 c G U g b W 9 k a W Z p w 6 k u e 0 N v b H V t b j E 0 M j I s M T Q y M X 0 m c X V v d D s s J n F 1 b 3 Q 7 U 2 V j d G l v b j E v T 2 Z m c 2 h v c m U g d 2 V h b H R o L 1 R 5 c G U g b W 9 k a W Z p w 6 k u e 0 N v b H V t b j E 0 M j M s M T Q y M n 0 m c X V v d D s s J n F 1 b 3 Q 7 U 2 V j d G l v b j E v T 2 Z m c 2 h v c m U g d 2 V h b H R o L 1 R 5 c G U g b W 9 k a W Z p w 6 k u e 0 N v b H V t b j E 0 M j Q s M T Q y M 3 0 m c X V v d D s s J n F 1 b 3 Q 7 U 2 V j d G l v b j E v T 2 Z m c 2 h v c m U g d 2 V h b H R o L 1 R 5 c G U g b W 9 k a W Z p w 6 k u e 0 N v b H V t b j E 0 M j U s M T Q y N H 0 m c X V v d D s s J n F 1 b 3 Q 7 U 2 V j d G l v b j E v T 2 Z m c 2 h v c m U g d 2 V h b H R o L 1 R 5 c G U g b W 9 k a W Z p w 6 k u e 0 N v b H V t b j E 0 M j Y s M T Q y N X 0 m c X V v d D s s J n F 1 b 3 Q 7 U 2 V j d G l v b j E v T 2 Z m c 2 h v c m U g d 2 V h b H R o L 1 R 5 c G U g b W 9 k a W Z p w 6 k u e 0 N v b H V t b j E 0 M j c s M T Q y N n 0 m c X V v d D s s J n F 1 b 3 Q 7 U 2 V j d G l v b j E v T 2 Z m c 2 h v c m U g d 2 V h b H R o L 1 R 5 c G U g b W 9 k a W Z p w 6 k u e 0 N v b H V t b j E 0 M j g s M T Q y N 3 0 m c X V v d D s s J n F 1 b 3 Q 7 U 2 V j d G l v b j E v T 2 Z m c 2 h v c m U g d 2 V h b H R o L 1 R 5 c G U g b W 9 k a W Z p w 6 k u e 0 N v b H V t b j E 0 M j k s M T Q y O H 0 m c X V v d D s s J n F 1 b 3 Q 7 U 2 V j d G l v b j E v T 2 Z m c 2 h v c m U g d 2 V h b H R o L 1 R 5 c G U g b W 9 k a W Z p w 6 k u e 0 N v b H V t b j E 0 M z A s M T Q y O X 0 m c X V v d D s s J n F 1 b 3 Q 7 U 2 V j d G l v b j E v T 2 Z m c 2 h v c m U g d 2 V h b H R o L 1 R 5 c G U g b W 9 k a W Z p w 6 k u e 0 N v b H V t b j E 0 M z E s M T Q z M H 0 m c X V v d D s s J n F 1 b 3 Q 7 U 2 V j d G l v b j E v T 2 Z m c 2 h v c m U g d 2 V h b H R o L 1 R 5 c G U g b W 9 k a W Z p w 6 k u e 0 N v b H V t b j E 0 M z I s M T Q z M X 0 m c X V v d D s s J n F 1 b 3 Q 7 U 2 V j d G l v b j E v T 2 Z m c 2 h v c m U g d 2 V h b H R o L 1 R 5 c G U g b W 9 k a W Z p w 6 k u e 0 N v b H V t b j E 0 M z M s M T Q z M n 0 m c X V v d D s s J n F 1 b 3 Q 7 U 2 V j d G l v b j E v T 2 Z m c 2 h v c m U g d 2 V h b H R o L 1 R 5 c G U g b W 9 k a W Z p w 6 k u e 0 N v b H V t b j E 0 M z Q s M T Q z M 3 0 m c X V v d D s s J n F 1 b 3 Q 7 U 2 V j d G l v b j E v T 2 Z m c 2 h v c m U g d 2 V h b H R o L 1 R 5 c G U g b W 9 k a W Z p w 6 k u e 0 N v b H V t b j E 0 M z U s M T Q z N H 0 m c X V v d D s s J n F 1 b 3 Q 7 U 2 V j d G l v b j E v T 2 Z m c 2 h v c m U g d 2 V h b H R o L 1 R 5 c G U g b W 9 k a W Z p w 6 k u e 0 N v b H V t b j E 0 M z Y s M T Q z N X 0 m c X V v d D s s J n F 1 b 3 Q 7 U 2 V j d G l v b j E v T 2 Z m c 2 h v c m U g d 2 V h b H R o L 1 R 5 c G U g b W 9 k a W Z p w 6 k u e 0 N v b H V t b j E 0 M z c s M T Q z N n 0 m c X V v d D s s J n F 1 b 3 Q 7 U 2 V j d G l v b j E v T 2 Z m c 2 h v c m U g d 2 V h b H R o L 1 R 5 c G U g b W 9 k a W Z p w 6 k u e 0 N v b H V t b j E 0 M z g s M T Q z N 3 0 m c X V v d D s s J n F 1 b 3 Q 7 U 2 V j d G l v b j E v T 2 Z m c 2 h v c m U g d 2 V h b H R o L 1 R 5 c G U g b W 9 k a W Z p w 6 k u e 0 N v b H V t b j E 0 M z k s M T Q z O H 0 m c X V v d D s s J n F 1 b 3 Q 7 U 2 V j d G l v b j E v T 2 Z m c 2 h v c m U g d 2 V h b H R o L 1 R 5 c G U g b W 9 k a W Z p w 6 k u e 0 N v b H V t b j E 0 N D A s M T Q z O X 0 m c X V v d D s s J n F 1 b 3 Q 7 U 2 V j d G l v b j E v T 2 Z m c 2 h v c m U g d 2 V h b H R o L 1 R 5 c G U g b W 9 k a W Z p w 6 k u e 0 N v b H V t b j E 0 N D E s M T Q 0 M H 0 m c X V v d D s s J n F 1 b 3 Q 7 U 2 V j d G l v b j E v T 2 Z m c 2 h v c m U g d 2 V h b H R o L 1 R 5 c G U g b W 9 k a W Z p w 6 k u e 0 N v b H V t b j E 0 N D I s M T Q 0 M X 0 m c X V v d D s s J n F 1 b 3 Q 7 U 2 V j d G l v b j E v T 2 Z m c 2 h v c m U g d 2 V h b H R o L 1 R 5 c G U g b W 9 k a W Z p w 6 k u e 0 N v b H V t b j E 0 N D M s M T Q 0 M n 0 m c X V v d D s s J n F 1 b 3 Q 7 U 2 V j d G l v b j E v T 2 Z m c 2 h v c m U g d 2 V h b H R o L 1 R 5 c G U g b W 9 k a W Z p w 6 k u e 0 N v b H V t b j E 0 N D Q s M T Q 0 M 3 0 m c X V v d D s s J n F 1 b 3 Q 7 U 2 V j d G l v b j E v T 2 Z m c 2 h v c m U g d 2 V h b H R o L 1 R 5 c G U g b W 9 k a W Z p w 6 k u e 0 N v b H V t b j E 0 N D U s M T Q 0 N H 0 m c X V v d D s s J n F 1 b 3 Q 7 U 2 V j d G l v b j E v T 2 Z m c 2 h v c m U g d 2 V h b H R o L 1 R 5 c G U g b W 9 k a W Z p w 6 k u e 0 N v b H V t b j E 0 N D Y s M T Q 0 N X 0 m c X V v d D s s J n F 1 b 3 Q 7 U 2 V j d G l v b j E v T 2 Z m c 2 h v c m U g d 2 V h b H R o L 1 R 5 c G U g b W 9 k a W Z p w 6 k u e 0 N v b H V t b j E 0 N D c s M T Q 0 N n 0 m c X V v d D s s J n F 1 b 3 Q 7 U 2 V j d G l v b j E v T 2 Z m c 2 h v c m U g d 2 V h b H R o L 1 R 5 c G U g b W 9 k a W Z p w 6 k u e 0 N v b H V t b j E 0 N D g s M T Q 0 N 3 0 m c X V v d D s s J n F 1 b 3 Q 7 U 2 V j d G l v b j E v T 2 Z m c 2 h v c m U g d 2 V h b H R o L 1 R 5 c G U g b W 9 k a W Z p w 6 k u e 0 N v b H V t b j E 0 N D k s M T Q 0 O H 0 m c X V v d D s s J n F 1 b 3 Q 7 U 2 V j d G l v b j E v T 2 Z m c 2 h v c m U g d 2 V h b H R o L 1 R 5 c G U g b W 9 k a W Z p w 6 k u e 0 N v b H V t b j E 0 N T A s M T Q 0 O X 0 m c X V v d D s s J n F 1 b 3 Q 7 U 2 V j d G l v b j E v T 2 Z m c 2 h v c m U g d 2 V h b H R o L 1 R 5 c G U g b W 9 k a W Z p w 6 k u e 0 N v b H V t b j E 0 N T E s M T Q 1 M H 0 m c X V v d D s s J n F 1 b 3 Q 7 U 2 V j d G l v b j E v T 2 Z m c 2 h v c m U g d 2 V h b H R o L 1 R 5 c G U g b W 9 k a W Z p w 6 k u e 0 N v b H V t b j E 0 N T I s M T Q 1 M X 0 m c X V v d D s s J n F 1 b 3 Q 7 U 2 V j d G l v b j E v T 2 Z m c 2 h v c m U g d 2 V h b H R o L 1 R 5 c G U g b W 9 k a W Z p w 6 k u e 0 N v b H V t b j E 0 N T M s M T Q 1 M n 0 m c X V v d D s s J n F 1 b 3 Q 7 U 2 V j d G l v b j E v T 2 Z m c 2 h v c m U g d 2 V h b H R o L 1 R 5 c G U g b W 9 k a W Z p w 6 k u e 0 N v b H V t b j E 0 N T Q s M T Q 1 M 3 0 m c X V v d D s s J n F 1 b 3 Q 7 U 2 V j d G l v b j E v T 2 Z m c 2 h v c m U g d 2 V h b H R o L 1 R 5 c G U g b W 9 k a W Z p w 6 k u e 0 N v b H V t b j E 0 N T U s M T Q 1 N H 0 m c X V v d D s s J n F 1 b 3 Q 7 U 2 V j d G l v b j E v T 2 Z m c 2 h v c m U g d 2 V h b H R o L 1 R 5 c G U g b W 9 k a W Z p w 6 k u e 0 N v b H V t b j E 0 N T Y s M T Q 1 N X 0 m c X V v d D s s J n F 1 b 3 Q 7 U 2 V j d G l v b j E v T 2 Z m c 2 h v c m U g d 2 V h b H R o L 1 R 5 c G U g b W 9 k a W Z p w 6 k u e 0 N v b H V t b j E 0 N T c s M T Q 1 N n 0 m c X V v d D s s J n F 1 b 3 Q 7 U 2 V j d G l v b j E v T 2 Z m c 2 h v c m U g d 2 V h b H R o L 1 R 5 c G U g b W 9 k a W Z p w 6 k u e 0 N v b H V t b j E 0 N T g s M T Q 1 N 3 0 m c X V v d D s s J n F 1 b 3 Q 7 U 2 V j d G l v b j E v T 2 Z m c 2 h v c m U g d 2 V h b H R o L 1 R 5 c G U g b W 9 k a W Z p w 6 k u e 0 N v b H V t b j E 0 N T k s M T Q 1 O H 0 m c X V v d D s s J n F 1 b 3 Q 7 U 2 V j d G l v b j E v T 2 Z m c 2 h v c m U g d 2 V h b H R o L 1 R 5 c G U g b W 9 k a W Z p w 6 k u e 0 N v b H V t b j E 0 N j A s M T Q 1 O X 0 m c X V v d D s s J n F 1 b 3 Q 7 U 2 V j d G l v b j E v T 2 Z m c 2 h v c m U g d 2 V h b H R o L 1 R 5 c G U g b W 9 k a W Z p w 6 k u e 0 N v b H V t b j E 0 N j E s M T Q 2 M H 0 m c X V v d D s s J n F 1 b 3 Q 7 U 2 V j d G l v b j E v T 2 Z m c 2 h v c m U g d 2 V h b H R o L 1 R 5 c G U g b W 9 k a W Z p w 6 k u e 0 N v b H V t b j E 0 N j I s M T Q 2 M X 0 m c X V v d D s s J n F 1 b 3 Q 7 U 2 V j d G l v b j E v T 2 Z m c 2 h v c m U g d 2 V h b H R o L 1 R 5 c G U g b W 9 k a W Z p w 6 k u e 0 N v b H V t b j E 0 N j M s M T Q 2 M n 0 m c X V v d D s s J n F 1 b 3 Q 7 U 2 V j d G l v b j E v T 2 Z m c 2 h v c m U g d 2 V h b H R o L 1 R 5 c G U g b W 9 k a W Z p w 6 k u e 0 N v b H V t b j E 0 N j Q s M T Q 2 M 3 0 m c X V v d D s s J n F 1 b 3 Q 7 U 2 V j d G l v b j E v T 2 Z m c 2 h v c m U g d 2 V h b H R o L 1 R 5 c G U g b W 9 k a W Z p w 6 k u e 0 N v b H V t b j E 0 N j U s M T Q 2 N H 0 m c X V v d D s s J n F 1 b 3 Q 7 U 2 V j d G l v b j E v T 2 Z m c 2 h v c m U g d 2 V h b H R o L 1 R 5 c G U g b W 9 k a W Z p w 6 k u e 0 N v b H V t b j E 0 N j Y s M T Q 2 N X 0 m c X V v d D s s J n F 1 b 3 Q 7 U 2 V j d G l v b j E v T 2 Z m c 2 h v c m U g d 2 V h b H R o L 1 R 5 c G U g b W 9 k a W Z p w 6 k u e 0 N v b H V t b j E 0 N j c s M T Q 2 N n 0 m c X V v d D s s J n F 1 b 3 Q 7 U 2 V j d G l v b j E v T 2 Z m c 2 h v c m U g d 2 V h b H R o L 1 R 5 c G U g b W 9 k a W Z p w 6 k u e 0 N v b H V t b j E 0 N j g s M T Q 2 N 3 0 m c X V v d D s s J n F 1 b 3 Q 7 U 2 V j d G l v b j E v T 2 Z m c 2 h v c m U g d 2 V h b H R o L 1 R 5 c G U g b W 9 k a W Z p w 6 k u e 0 N v b H V t b j E 0 N j k s M T Q 2 O H 0 m c X V v d D s s J n F 1 b 3 Q 7 U 2 V j d G l v b j E v T 2 Z m c 2 h v c m U g d 2 V h b H R o L 1 R 5 c G U g b W 9 k a W Z p w 6 k u e 0 N v b H V t b j E 0 N z A s M T Q 2 O X 0 m c X V v d D s s J n F 1 b 3 Q 7 U 2 V j d G l v b j E v T 2 Z m c 2 h v c m U g d 2 V h b H R o L 1 R 5 c G U g b W 9 k a W Z p w 6 k u e 0 N v b H V t b j E 0 N z E s M T Q 3 M H 0 m c X V v d D s s J n F 1 b 3 Q 7 U 2 V j d G l v b j E v T 2 Z m c 2 h v c m U g d 2 V h b H R o L 1 R 5 c G U g b W 9 k a W Z p w 6 k u e 0 N v b H V t b j E 0 N z I s M T Q 3 M X 0 m c X V v d D s s J n F 1 b 3 Q 7 U 2 V j d G l v b j E v T 2 Z m c 2 h v c m U g d 2 V h b H R o L 1 R 5 c G U g b W 9 k a W Z p w 6 k u e 0 N v b H V t b j E 0 N z M s M T Q 3 M n 0 m c X V v d D s s J n F 1 b 3 Q 7 U 2 V j d G l v b j E v T 2 Z m c 2 h v c m U g d 2 V h b H R o L 1 R 5 c G U g b W 9 k a W Z p w 6 k u e 0 N v b H V t b j E 0 N z Q s M T Q 3 M 3 0 m c X V v d D s s J n F 1 b 3 Q 7 U 2 V j d G l v b j E v T 2 Z m c 2 h v c m U g d 2 V h b H R o L 1 R 5 c G U g b W 9 k a W Z p w 6 k u e 0 N v b H V t b j E 0 N z U s M T Q 3 N H 0 m c X V v d D s s J n F 1 b 3 Q 7 U 2 V j d G l v b j E v T 2 Z m c 2 h v c m U g d 2 V h b H R o L 1 R 5 c G U g b W 9 k a W Z p w 6 k u e 0 N v b H V t b j E 0 N z Y s M T Q 3 N X 0 m c X V v d D s s J n F 1 b 3 Q 7 U 2 V j d G l v b j E v T 2 Z m c 2 h v c m U g d 2 V h b H R o L 1 R 5 c G U g b W 9 k a W Z p w 6 k u e 0 N v b H V t b j E 0 N z c s M T Q 3 N n 0 m c X V v d D s s J n F 1 b 3 Q 7 U 2 V j d G l v b j E v T 2 Z m c 2 h v c m U g d 2 V h b H R o L 1 R 5 c G U g b W 9 k a W Z p w 6 k u e 0 N v b H V t b j E 0 N z g s M T Q 3 N 3 0 m c X V v d D s s J n F 1 b 3 Q 7 U 2 V j d G l v b j E v T 2 Z m c 2 h v c m U g d 2 V h b H R o L 1 R 5 c G U g b W 9 k a W Z p w 6 k u e 0 N v b H V t b j E 0 N z k s M T Q 3 O H 0 m c X V v d D s s J n F 1 b 3 Q 7 U 2 V j d G l v b j E v T 2 Z m c 2 h v c m U g d 2 V h b H R o L 1 R 5 c G U g b W 9 k a W Z p w 6 k u e 0 N v b H V t b j E 0 O D A s M T Q 3 O X 0 m c X V v d D s s J n F 1 b 3 Q 7 U 2 V j d G l v b j E v T 2 Z m c 2 h v c m U g d 2 V h b H R o L 1 R 5 c G U g b W 9 k a W Z p w 6 k u e 0 N v b H V t b j E 0 O D E s M T Q 4 M H 0 m c X V v d D s s J n F 1 b 3 Q 7 U 2 V j d G l v b j E v T 2 Z m c 2 h v c m U g d 2 V h b H R o L 1 R 5 c G U g b W 9 k a W Z p w 6 k u e 0 N v b H V t b j E 0 O D I s M T Q 4 M X 0 m c X V v d D s s J n F 1 b 3 Q 7 U 2 V j d G l v b j E v T 2 Z m c 2 h v c m U g d 2 V h b H R o L 1 R 5 c G U g b W 9 k a W Z p w 6 k u e 0 N v b H V t b j E 0 O D M s M T Q 4 M n 0 m c X V v d D s s J n F 1 b 3 Q 7 U 2 V j d G l v b j E v T 2 Z m c 2 h v c m U g d 2 V h b H R o L 1 R 5 c G U g b W 9 k a W Z p w 6 k u e 0 N v b H V t b j E 0 O D Q s M T Q 4 M 3 0 m c X V v d D s s J n F 1 b 3 Q 7 U 2 V j d G l v b j E v T 2 Z m c 2 h v c m U g d 2 V h b H R o L 1 R 5 c G U g b W 9 k a W Z p w 6 k u e 0 N v b H V t b j E 0 O D U s M T Q 4 N H 0 m c X V v d D s s J n F 1 b 3 Q 7 U 2 V j d G l v b j E v T 2 Z m c 2 h v c m U g d 2 V h b H R o L 1 R 5 c G U g b W 9 k a W Z p w 6 k u e 0 N v b H V t b j E 0 O D Y s M T Q 4 N X 0 m c X V v d D s s J n F 1 b 3 Q 7 U 2 V j d G l v b j E v T 2 Z m c 2 h v c m U g d 2 V h b H R o L 1 R 5 c G U g b W 9 k a W Z p w 6 k u e 0 N v b H V t b j E 0 O D c s M T Q 4 N n 0 m c X V v d D s s J n F 1 b 3 Q 7 U 2 V j d G l v b j E v T 2 Z m c 2 h v c m U g d 2 V h b H R o L 1 R 5 c G U g b W 9 k a W Z p w 6 k u e 0 N v b H V t b j E 0 O D g s M T Q 4 N 3 0 m c X V v d D s s J n F 1 b 3 Q 7 U 2 V j d G l v b j E v T 2 Z m c 2 h v c m U g d 2 V h b H R o L 1 R 5 c G U g b W 9 k a W Z p w 6 k u e 0 N v b H V t b j E 0 O D k s M T Q 4 O H 0 m c X V v d D s s J n F 1 b 3 Q 7 U 2 V j d G l v b j E v T 2 Z m c 2 h v c m U g d 2 V h b H R o L 1 R 5 c G U g b W 9 k a W Z p w 6 k u e 0 N v b H V t b j E 0 O T A s M T Q 4 O X 0 m c X V v d D s s J n F 1 b 3 Q 7 U 2 V j d G l v b j E v T 2 Z m c 2 h v c m U g d 2 V h b H R o L 1 R 5 c G U g b W 9 k a W Z p w 6 k u e 0 N v b H V t b j E 0 O T E s M T Q 5 M H 0 m c X V v d D s s J n F 1 b 3 Q 7 U 2 V j d G l v b j E v T 2 Z m c 2 h v c m U g d 2 V h b H R o L 1 R 5 c G U g b W 9 k a W Z p w 6 k u e 0 N v b H V t b j E 0 O T I s M T Q 5 M X 0 m c X V v d D s s J n F 1 b 3 Q 7 U 2 V j d G l v b j E v T 2 Z m c 2 h v c m U g d 2 V h b H R o L 1 R 5 c G U g b W 9 k a W Z p w 6 k u e 0 N v b H V t b j E 0 O T M s M T Q 5 M n 0 m c X V v d D s s J n F 1 b 3 Q 7 U 2 V j d G l v b j E v T 2 Z m c 2 h v c m U g d 2 V h b H R o L 1 R 5 c G U g b W 9 k a W Z p w 6 k u e 0 N v b H V t b j E 0 O T Q s M T Q 5 M 3 0 m c X V v d D s s J n F 1 b 3 Q 7 U 2 V j d G l v b j E v T 2 Z m c 2 h v c m U g d 2 V h b H R o L 1 R 5 c G U g b W 9 k a W Z p w 6 k u e 0 N v b H V t b j E 0 O T U s M T Q 5 N H 0 m c X V v d D s s J n F 1 b 3 Q 7 U 2 V j d G l v b j E v T 2 Z m c 2 h v c m U g d 2 V h b H R o L 1 R 5 c G U g b W 9 k a W Z p w 6 k u e 0 N v b H V t b j E 0 O T Y s M T Q 5 N X 0 m c X V v d D s s J n F 1 b 3 Q 7 U 2 V j d G l v b j E v T 2 Z m c 2 h v c m U g d 2 V h b H R o L 1 R 5 c G U g b W 9 k a W Z p w 6 k u e 0 N v b H V t b j E 0 O T c s M T Q 5 N n 0 m c X V v d D s s J n F 1 b 3 Q 7 U 2 V j d G l v b j E v T 2 Z m c 2 h v c m U g d 2 V h b H R o L 1 R 5 c G U g b W 9 k a W Z p w 6 k u e 0 N v b H V t b j E 0 O T g s M T Q 5 N 3 0 m c X V v d D s s J n F 1 b 3 Q 7 U 2 V j d G l v b j E v T 2 Z m c 2 h v c m U g d 2 V h b H R o L 1 R 5 c G U g b W 9 k a W Z p w 6 k u e 0 N v b H V t b j E 0 O T k s M T Q 5 O H 0 m c X V v d D s s J n F 1 b 3 Q 7 U 2 V j d G l v b j E v T 2 Z m c 2 h v c m U g d 2 V h b H R o L 1 R 5 c G U g b W 9 k a W Z p w 6 k u e 0 N v b H V t b j E 1 M D A s M T Q 5 O X 0 m c X V v d D s s J n F 1 b 3 Q 7 U 2 V j d G l v b j E v T 2 Z m c 2 h v c m U g d 2 V h b H R o L 1 R 5 c G U g b W 9 k a W Z p w 6 k u e 0 N v b H V t b j E 1 M D E s M T U w M H 0 m c X V v d D s s J n F 1 b 3 Q 7 U 2 V j d G l v b j E v T 2 Z m c 2 h v c m U g d 2 V h b H R o L 1 R 5 c G U g b W 9 k a W Z p w 6 k u e 0 N v b H V t b j E 1 M D I s M T U w M X 0 m c X V v d D s s J n F 1 b 3 Q 7 U 2 V j d G l v b j E v T 2 Z m c 2 h v c m U g d 2 V h b H R o L 1 R 5 c G U g b W 9 k a W Z p w 6 k u e 0 N v b H V t b j E 1 M D M s M T U w M n 0 m c X V v d D s s J n F 1 b 3 Q 7 U 2 V j d G l v b j E v T 2 Z m c 2 h v c m U g d 2 V h b H R o L 1 R 5 c G U g b W 9 k a W Z p w 6 k u e 0 N v b H V t b j E 1 M D Q s M T U w M 3 0 m c X V v d D s s J n F 1 b 3 Q 7 U 2 V j d G l v b j E v T 2 Z m c 2 h v c m U g d 2 V h b H R o L 1 R 5 c G U g b W 9 k a W Z p w 6 k u e 0 N v b H V t b j E 1 M D U s M T U w N H 0 m c X V v d D s s J n F 1 b 3 Q 7 U 2 V j d G l v b j E v T 2 Z m c 2 h v c m U g d 2 V h b H R o L 1 R 5 c G U g b W 9 k a W Z p w 6 k u e 0 N v b H V t b j E 1 M D Y s M T U w N X 0 m c X V v d D s s J n F 1 b 3 Q 7 U 2 V j d G l v b j E v T 2 Z m c 2 h v c m U g d 2 V h b H R o L 1 R 5 c G U g b W 9 k a W Z p w 6 k u e 0 N v b H V t b j E 1 M D c s M T U w N n 0 m c X V v d D s s J n F 1 b 3 Q 7 U 2 V j d G l v b j E v T 2 Z m c 2 h v c m U g d 2 V h b H R o L 1 R 5 c G U g b W 9 k a W Z p w 6 k u e 0 N v b H V t b j E 1 M D g s M T U w N 3 0 m c X V v d D s s J n F 1 b 3 Q 7 U 2 V j d G l v b j E v T 2 Z m c 2 h v c m U g d 2 V h b H R o L 1 R 5 c G U g b W 9 k a W Z p w 6 k u e 0 N v b H V t b j E 1 M D k s M T U w O H 0 m c X V v d D s s J n F 1 b 3 Q 7 U 2 V j d G l v b j E v T 2 Z m c 2 h v c m U g d 2 V h b H R o L 1 R 5 c G U g b W 9 k a W Z p w 6 k u e 0 N v b H V t b j E 1 M T A s M T U w O X 0 m c X V v d D s s J n F 1 b 3 Q 7 U 2 V j d G l v b j E v T 2 Z m c 2 h v c m U g d 2 V h b H R o L 1 R 5 c G U g b W 9 k a W Z p w 6 k u e 0 N v b H V t b j E 1 M T E s M T U x M H 0 m c X V v d D s s J n F 1 b 3 Q 7 U 2 V j d G l v b j E v T 2 Z m c 2 h v c m U g d 2 V h b H R o L 1 R 5 c G U g b W 9 k a W Z p w 6 k u e 0 N v b H V t b j E 1 M T I s M T U x M X 0 m c X V v d D s s J n F 1 b 3 Q 7 U 2 V j d G l v b j E v T 2 Z m c 2 h v c m U g d 2 V h b H R o L 1 R 5 c G U g b W 9 k a W Z p w 6 k u e 0 N v b H V t b j E 1 M T M s M T U x M n 0 m c X V v d D s s J n F 1 b 3 Q 7 U 2 V j d G l v b j E v T 2 Z m c 2 h v c m U g d 2 V h b H R o L 1 R 5 c G U g b W 9 k a W Z p w 6 k u e 0 N v b H V t b j E 1 M T Q s M T U x M 3 0 m c X V v d D s s J n F 1 b 3 Q 7 U 2 V j d G l v b j E v T 2 Z m c 2 h v c m U g d 2 V h b H R o L 1 R 5 c G U g b W 9 k a W Z p w 6 k u e 0 N v b H V t b j E 1 M T U s M T U x N H 0 m c X V v d D s s J n F 1 b 3 Q 7 U 2 V j d G l v b j E v T 2 Z m c 2 h v c m U g d 2 V h b H R o L 1 R 5 c G U g b W 9 k a W Z p w 6 k u e 0 N v b H V t b j E 1 M T Y s M T U x N X 0 m c X V v d D s s J n F 1 b 3 Q 7 U 2 V j d G l v b j E v T 2 Z m c 2 h v c m U g d 2 V h b H R o L 1 R 5 c G U g b W 9 k a W Z p w 6 k u e 0 N v b H V t b j E 1 M T c s M T U x N n 0 m c X V v d D s s J n F 1 b 3 Q 7 U 2 V j d G l v b j E v T 2 Z m c 2 h v c m U g d 2 V h b H R o L 1 R 5 c G U g b W 9 k a W Z p w 6 k u e 0 N v b H V t b j E 1 M T g s M T U x N 3 0 m c X V v d D s s J n F 1 b 3 Q 7 U 2 V j d G l v b j E v T 2 Z m c 2 h v c m U g d 2 V h b H R o L 1 R 5 c G U g b W 9 k a W Z p w 6 k u e 0 N v b H V t b j E 1 M T k s M T U x O H 0 m c X V v d D s s J n F 1 b 3 Q 7 U 2 V j d G l v b j E v T 2 Z m c 2 h v c m U g d 2 V h b H R o L 1 R 5 c G U g b W 9 k a W Z p w 6 k u e 0 N v b H V t b j E 1 M j A s M T U x O X 0 m c X V v d D s s J n F 1 b 3 Q 7 U 2 V j d G l v b j E v T 2 Z m c 2 h v c m U g d 2 V h b H R o L 1 R 5 c G U g b W 9 k a W Z p w 6 k u e 0 N v b H V t b j E 1 M j E s M T U y M H 0 m c X V v d D s s J n F 1 b 3 Q 7 U 2 V j d G l v b j E v T 2 Z m c 2 h v c m U g d 2 V h b H R o L 1 R 5 c G U g b W 9 k a W Z p w 6 k u e 0 N v b H V t b j E 1 M j I s M T U y M X 0 m c X V v d D s s J n F 1 b 3 Q 7 U 2 V j d G l v b j E v T 2 Z m c 2 h v c m U g d 2 V h b H R o L 1 R 5 c G U g b W 9 k a W Z p w 6 k u e 0 N v b H V t b j E 1 M j M s M T U y M n 0 m c X V v d D s s J n F 1 b 3 Q 7 U 2 V j d G l v b j E v T 2 Z m c 2 h v c m U g d 2 V h b H R o L 1 R 5 c G U g b W 9 k a W Z p w 6 k u e 0 N v b H V t b j E 1 M j Q s M T U y M 3 0 m c X V v d D s s J n F 1 b 3 Q 7 U 2 V j d G l v b j E v T 2 Z m c 2 h v c m U g d 2 V h b H R o L 1 R 5 c G U g b W 9 k a W Z p w 6 k u e 0 N v b H V t b j E 1 M j U s M T U y N H 0 m c X V v d D s s J n F 1 b 3 Q 7 U 2 V j d G l v b j E v T 2 Z m c 2 h v c m U g d 2 V h b H R o L 1 R 5 c G U g b W 9 k a W Z p w 6 k u e 0 N v b H V t b j E 1 M j Y s M T U y N X 0 m c X V v d D s s J n F 1 b 3 Q 7 U 2 V j d G l v b j E v T 2 Z m c 2 h v c m U g d 2 V h b H R o L 1 R 5 c G U g b W 9 k a W Z p w 6 k u e 0 N v b H V t b j E 1 M j c s M T U y N n 0 m c X V v d D s s J n F 1 b 3 Q 7 U 2 V j d G l v b j E v T 2 Z m c 2 h v c m U g d 2 V h b H R o L 1 R 5 c G U g b W 9 k a W Z p w 6 k u e 0 N v b H V t b j E 1 M j g s M T U y N 3 0 m c X V v d D s s J n F 1 b 3 Q 7 U 2 V j d G l v b j E v T 2 Z m c 2 h v c m U g d 2 V h b H R o L 1 R 5 c G U g b W 9 k a W Z p w 6 k u e 0 N v b H V t b j E 1 M j k s M T U y O H 0 m c X V v d D s s J n F 1 b 3 Q 7 U 2 V j d G l v b j E v T 2 Z m c 2 h v c m U g d 2 V h b H R o L 1 R 5 c G U g b W 9 k a W Z p w 6 k u e 0 N v b H V t b j E 1 M z A s M T U y O X 0 m c X V v d D s s J n F 1 b 3 Q 7 U 2 V j d G l v b j E v T 2 Z m c 2 h v c m U g d 2 V h b H R o L 1 R 5 c G U g b W 9 k a W Z p w 6 k u e 0 N v b H V t b j E 1 M z E s M T U z M H 0 m c X V v d D s s J n F 1 b 3 Q 7 U 2 V j d G l v b j E v T 2 Z m c 2 h v c m U g d 2 V h b H R o L 1 R 5 c G U g b W 9 k a W Z p w 6 k u e 0 N v b H V t b j E 1 M z I s M T U z M X 0 m c X V v d D s s J n F 1 b 3 Q 7 U 2 V j d G l v b j E v T 2 Z m c 2 h v c m U g d 2 V h b H R o L 1 R 5 c G U g b W 9 k a W Z p w 6 k u e 0 N v b H V t b j E 1 M z M s M T U z M n 0 m c X V v d D s s J n F 1 b 3 Q 7 U 2 V j d G l v b j E v T 2 Z m c 2 h v c m U g d 2 V h b H R o L 1 R 5 c G U g b W 9 k a W Z p w 6 k u e 0 N v b H V t b j E 1 M z Q s M T U z M 3 0 m c X V v d D s s J n F 1 b 3 Q 7 U 2 V j d G l v b j E v T 2 Z m c 2 h v c m U g d 2 V h b H R o L 1 R 5 c G U g b W 9 k a W Z p w 6 k u e 0 N v b H V t b j E 1 M z U s M T U z N H 0 m c X V v d D s s J n F 1 b 3 Q 7 U 2 V j d G l v b j E v T 2 Z m c 2 h v c m U g d 2 V h b H R o L 1 R 5 c G U g b W 9 k a W Z p w 6 k u e 0 N v b H V t b j E 1 M z Y s M T U z N X 0 m c X V v d D s s J n F 1 b 3 Q 7 U 2 V j d G l v b j E v T 2 Z m c 2 h v c m U g d 2 V h b H R o L 1 R 5 c G U g b W 9 k a W Z p w 6 k u e 0 N v b H V t b j E 1 M z c s M T U z N n 0 m c X V v d D s s J n F 1 b 3 Q 7 U 2 V j d G l v b j E v T 2 Z m c 2 h v c m U g d 2 V h b H R o L 1 R 5 c G U g b W 9 k a W Z p w 6 k u e 0 N v b H V t b j E 1 M z g s M T U z N 3 0 m c X V v d D s s J n F 1 b 3 Q 7 U 2 V j d G l v b j E v T 2 Z m c 2 h v c m U g d 2 V h b H R o L 1 R 5 c G U g b W 9 k a W Z p w 6 k u e 0 N v b H V t b j E 1 M z k s M T U z O H 0 m c X V v d D s s J n F 1 b 3 Q 7 U 2 V j d G l v b j E v T 2 Z m c 2 h v c m U g d 2 V h b H R o L 1 R 5 c G U g b W 9 k a W Z p w 6 k u e 0 N v b H V t b j E 1 N D A s M T U z O X 0 m c X V v d D s s J n F 1 b 3 Q 7 U 2 V j d G l v b j E v T 2 Z m c 2 h v c m U g d 2 V h b H R o L 1 R 5 c G U g b W 9 k a W Z p w 6 k u e 0 N v b H V t b j E 1 N D E s M T U 0 M H 0 m c X V v d D s s J n F 1 b 3 Q 7 U 2 V j d G l v b j E v T 2 Z m c 2 h v c m U g d 2 V h b H R o L 1 R 5 c G U g b W 9 k a W Z p w 6 k u e 0 N v b H V t b j E 1 N D I s M T U 0 M X 0 m c X V v d D s s J n F 1 b 3 Q 7 U 2 V j d G l v b j E v T 2 Z m c 2 h v c m U g d 2 V h b H R o L 1 R 5 c G U g b W 9 k a W Z p w 6 k u e 0 N v b H V t b j E 1 N D M s M T U 0 M n 0 m c X V v d D s s J n F 1 b 3 Q 7 U 2 V j d G l v b j E v T 2 Z m c 2 h v c m U g d 2 V h b H R o L 1 R 5 c G U g b W 9 k a W Z p w 6 k u e 0 N v b H V t b j E 1 N D Q s M T U 0 M 3 0 m c X V v d D s s J n F 1 b 3 Q 7 U 2 V j d G l v b j E v T 2 Z m c 2 h v c m U g d 2 V h b H R o L 1 R 5 c G U g b W 9 k a W Z p w 6 k u e 0 N v b H V t b j E 1 N D U s M T U 0 N H 0 m c X V v d D s s J n F 1 b 3 Q 7 U 2 V j d G l v b j E v T 2 Z m c 2 h v c m U g d 2 V h b H R o L 1 R 5 c G U g b W 9 k a W Z p w 6 k u e 0 N v b H V t b j E 1 N D Y s M T U 0 N X 0 m c X V v d D s s J n F 1 b 3 Q 7 U 2 V j d G l v b j E v T 2 Z m c 2 h v c m U g d 2 V h b H R o L 1 R 5 c G U g b W 9 k a W Z p w 6 k u e 0 N v b H V t b j E 1 N D c s M T U 0 N n 0 m c X V v d D s s J n F 1 b 3 Q 7 U 2 V j d G l v b j E v T 2 Z m c 2 h v c m U g d 2 V h b H R o L 1 R 5 c G U g b W 9 k a W Z p w 6 k u e 0 N v b H V t b j E 1 N D g s M T U 0 N 3 0 m c X V v d D s s J n F 1 b 3 Q 7 U 2 V j d G l v b j E v T 2 Z m c 2 h v c m U g d 2 V h b H R o L 1 R 5 c G U g b W 9 k a W Z p w 6 k u e 0 N v b H V t b j E 1 N D k s M T U 0 O H 0 m c X V v d D s s J n F 1 b 3 Q 7 U 2 V j d G l v b j E v T 2 Z m c 2 h v c m U g d 2 V h b H R o L 1 R 5 c G U g b W 9 k a W Z p w 6 k u e 0 N v b H V t b j E 1 N T A s M T U 0 O X 0 m c X V v d D s s J n F 1 b 3 Q 7 U 2 V j d G l v b j E v T 2 Z m c 2 h v c m U g d 2 V h b H R o L 1 R 5 c G U g b W 9 k a W Z p w 6 k u e 0 N v b H V t b j E 1 N T E s M T U 1 M H 0 m c X V v d D s s J n F 1 b 3 Q 7 U 2 V j d G l v b j E v T 2 Z m c 2 h v c m U g d 2 V h b H R o L 1 R 5 c G U g b W 9 k a W Z p w 6 k u e 0 N v b H V t b j E 1 N T I s M T U 1 M X 0 m c X V v d D s s J n F 1 b 3 Q 7 U 2 V j d G l v b j E v T 2 Z m c 2 h v c m U g d 2 V h b H R o L 1 R 5 c G U g b W 9 k a W Z p w 6 k u e 0 N v b H V t b j E 1 N T M s M T U 1 M n 0 m c X V v d D s s J n F 1 b 3 Q 7 U 2 V j d G l v b j E v T 2 Z m c 2 h v c m U g d 2 V h b H R o L 1 R 5 c G U g b W 9 k a W Z p w 6 k u e 0 N v b H V t b j E 1 N T Q s M T U 1 M 3 0 m c X V v d D s s J n F 1 b 3 Q 7 U 2 V j d G l v b j E v T 2 Z m c 2 h v c m U g d 2 V h b H R o L 1 R 5 c G U g b W 9 k a W Z p w 6 k u e 0 N v b H V t b j E 1 N T U s M T U 1 N H 0 m c X V v d D s s J n F 1 b 3 Q 7 U 2 V j d G l v b j E v T 2 Z m c 2 h v c m U g d 2 V h b H R o L 1 R 5 c G U g b W 9 k a W Z p w 6 k u e 0 N v b H V t b j E 1 N T Y s M T U 1 N X 0 m c X V v d D s s J n F 1 b 3 Q 7 U 2 V j d G l v b j E v T 2 Z m c 2 h v c m U g d 2 V h b H R o L 1 R 5 c G U g b W 9 k a W Z p w 6 k u e 0 N v b H V t b j E 1 N T c s M T U 1 N n 0 m c X V v d D s s J n F 1 b 3 Q 7 U 2 V j d G l v b j E v T 2 Z m c 2 h v c m U g d 2 V h b H R o L 1 R 5 c G U g b W 9 k a W Z p w 6 k u e 0 N v b H V t b j E 1 N T g s M T U 1 N 3 0 m c X V v d D s s J n F 1 b 3 Q 7 U 2 V j d G l v b j E v T 2 Z m c 2 h v c m U g d 2 V h b H R o L 1 R 5 c G U g b W 9 k a W Z p w 6 k u e 0 N v b H V t b j E 1 N T k s M T U 1 O H 0 m c X V v d D s s J n F 1 b 3 Q 7 U 2 V j d G l v b j E v T 2 Z m c 2 h v c m U g d 2 V h b H R o L 1 R 5 c G U g b W 9 k a W Z p w 6 k u e 0 N v b H V t b j E 1 N j A s M T U 1 O X 0 m c X V v d D s s J n F 1 b 3 Q 7 U 2 V j d G l v b j E v T 2 Z m c 2 h v c m U g d 2 V h b H R o L 1 R 5 c G U g b W 9 k a W Z p w 6 k u e 0 N v b H V t b j E 1 N j E s M T U 2 M H 0 m c X V v d D s s J n F 1 b 3 Q 7 U 2 V j d G l v b j E v T 2 Z m c 2 h v c m U g d 2 V h b H R o L 1 R 5 c G U g b W 9 k a W Z p w 6 k u e 0 N v b H V t b j E 1 N j I s M T U 2 M X 0 m c X V v d D s s J n F 1 b 3 Q 7 U 2 V j d G l v b j E v T 2 Z m c 2 h v c m U g d 2 V h b H R o L 1 R 5 c G U g b W 9 k a W Z p w 6 k u e 0 N v b H V t b j E 1 N j M s M T U 2 M n 0 m c X V v d D s s J n F 1 b 3 Q 7 U 2 V j d G l v b j E v T 2 Z m c 2 h v c m U g d 2 V h b H R o L 1 R 5 c G U g b W 9 k a W Z p w 6 k u e 0 N v b H V t b j E 1 N j Q s M T U 2 M 3 0 m c X V v d D s s J n F 1 b 3 Q 7 U 2 V j d G l v b j E v T 2 Z m c 2 h v c m U g d 2 V h b H R o L 1 R 5 c G U g b W 9 k a W Z p w 6 k u e 0 N v b H V t b j E 1 N j U s M T U 2 N H 0 m c X V v d D s s J n F 1 b 3 Q 7 U 2 V j d G l v b j E v T 2 Z m c 2 h v c m U g d 2 V h b H R o L 1 R 5 c G U g b W 9 k a W Z p w 6 k u e 0 N v b H V t b j E 1 N j Y s M T U 2 N X 0 m c X V v d D s s J n F 1 b 3 Q 7 U 2 V j d G l v b j E v T 2 Z m c 2 h v c m U g d 2 V h b H R o L 1 R 5 c G U g b W 9 k a W Z p w 6 k u e 0 N v b H V t b j E 1 N j c s M T U 2 N n 0 m c X V v d D s s J n F 1 b 3 Q 7 U 2 V j d G l v b j E v T 2 Z m c 2 h v c m U g d 2 V h b H R o L 1 R 5 c G U g b W 9 k a W Z p w 6 k u e 0 N v b H V t b j E 1 N j g s M T U 2 N 3 0 m c X V v d D s s J n F 1 b 3 Q 7 U 2 V j d G l v b j E v T 2 Z m c 2 h v c m U g d 2 V h b H R o L 1 R 5 c G U g b W 9 k a W Z p w 6 k u e 0 N v b H V t b j E 1 N j k s M T U 2 O H 0 m c X V v d D s s J n F 1 b 3 Q 7 U 2 V j d G l v b j E v T 2 Z m c 2 h v c m U g d 2 V h b H R o L 1 R 5 c G U g b W 9 k a W Z p w 6 k u e 0 N v b H V t b j E 1 N z A s M T U 2 O X 0 m c X V v d D s s J n F 1 b 3 Q 7 U 2 V j d G l v b j E v T 2 Z m c 2 h v c m U g d 2 V h b H R o L 1 R 5 c G U g b W 9 k a W Z p w 6 k u e 0 N v b H V t b j E 1 N z E s M T U 3 M H 0 m c X V v d D s s J n F 1 b 3 Q 7 U 2 V j d G l v b j E v T 2 Z m c 2 h v c m U g d 2 V h b H R o L 1 R 5 c G U g b W 9 k a W Z p w 6 k u e 0 N v b H V t b j E 1 N z I s M T U 3 M X 0 m c X V v d D s s J n F 1 b 3 Q 7 U 2 V j d G l v b j E v T 2 Z m c 2 h v c m U g d 2 V h b H R o L 1 R 5 c G U g b W 9 k a W Z p w 6 k u e 0 N v b H V t b j E 1 N z M s M T U 3 M n 0 m c X V v d D s s J n F 1 b 3 Q 7 U 2 V j d G l v b j E v T 2 Z m c 2 h v c m U g d 2 V h b H R o L 1 R 5 c G U g b W 9 k a W Z p w 6 k u e 0 N v b H V t b j E 1 N z Q s M T U 3 M 3 0 m c X V v d D s s J n F 1 b 3 Q 7 U 2 V j d G l v b j E v T 2 Z m c 2 h v c m U g d 2 V h b H R o L 1 R 5 c G U g b W 9 k a W Z p w 6 k u e 0 N v b H V t b j E 1 N z U s M T U 3 N H 0 m c X V v d D s s J n F 1 b 3 Q 7 U 2 V j d G l v b j E v T 2 Z m c 2 h v c m U g d 2 V h b H R o L 1 R 5 c G U g b W 9 k a W Z p w 6 k u e 0 N v b H V t b j E 1 N z Y s M T U 3 N X 0 m c X V v d D t d L C Z x d W 9 0 O 0 N v b H V t b k N v d W 5 0 J n F 1 b 3 Q 7 O j E 1 N z Y s J n F 1 b 3 Q 7 S 2 V 5 Q 2 9 s d W 1 u T m F t Z X M m c X V v d D s 6 W 1 0 s J n F 1 b 3 Q 7 Q 2 9 s d W 1 u S W R l b n R p d G l l c y Z x d W 9 0 O z p b J n F 1 b 3 Q 7 U 2 V j d G l v b j E v T 2 Z m c 2 h v c m U g d 2 V h b H R o L 1 R 5 c G U g b W 9 k a W Z p w 6 k u e 0 N v b H V t b j E s M H 0 m c X V v d D s s J n F 1 b 3 Q 7 U 2 V j d G l v b j E v T 2 Z m c 2 h v c m U g d 2 V h b H R o L 1 R 5 c G U g b W 9 k a W Z p w 6 k u e 0 N v b H V t b j I s M X 0 m c X V v d D s s J n F 1 b 3 Q 7 U 2 V j d G l v b j E v T 2 Z m c 2 h v c m U g d 2 V h b H R o L 1 R 5 c G U g b W 9 k a W Z p w 6 k u e 0 N v b H V t b j M s M n 0 m c X V v d D s s J n F 1 b 3 Q 7 U 2 V j d G l v b j E v T 2 Z m c 2 h v c m U g d 2 V h b H R o L 1 R 5 c G U g b W 9 k a W Z p w 6 k u e 0 N v b H V t b j Q s M 3 0 m c X V v d D s s J n F 1 b 3 Q 7 U 2 V j d G l v b j E v T 2 Z m c 2 h v c m U g d 2 V h b H R o L 1 R 5 c G U g b W 9 k a W Z p w 6 k u e 0 N v b H V t b j U s N H 0 m c X V v d D s s J n F 1 b 3 Q 7 U 2 V j d G l v b j E v T 2 Z m c 2 h v c m U g d 2 V h b H R o L 1 R 5 c G U g b W 9 k a W Z p w 6 k u e 0 N v b H V t b j Y s N X 0 m c X V v d D s s J n F 1 b 3 Q 7 U 2 V j d G l v b j E v T 2 Z m c 2 h v c m U g d 2 V h b H R o L 1 R 5 c G U g b W 9 k a W Z p w 6 k u e 0 N v b H V t b j c s N n 0 m c X V v d D s s J n F 1 b 3 Q 7 U 2 V j d G l v b j E v T 2 Z m c 2 h v c m U g d 2 V h b H R o L 1 R 5 c G U g b W 9 k a W Z p w 6 k u e 0 N v b H V t b j g s N 3 0 m c X V v d D s s J n F 1 b 3 Q 7 U 2 V j d G l v b j E v T 2 Z m c 2 h v c m U g d 2 V h b H R o L 1 R 5 c G U g b W 9 k a W Z p w 6 k u e 0 N v b H V t b j k s O H 0 m c X V v d D s s J n F 1 b 3 Q 7 U 2 V j d G l v b j E v T 2 Z m c 2 h v c m U g d 2 V h b H R o L 1 R 5 c G U g b W 9 k a W Z p w 6 k u e 0 N v b H V t b j E w L D l 9 J n F 1 b 3 Q 7 L C Z x d W 9 0 O 1 N l Y 3 R p b 2 4 x L 0 9 m Z n N o b 3 J l I H d l Y W x 0 a C 9 U e X B l I G 1 v Z G l m a c O p L n t D b 2 x 1 b W 4 x M S w x M H 0 m c X V v d D s s J n F 1 b 3 Q 7 U 2 V j d G l v b j E v T 2 Z m c 2 h v c m U g d 2 V h b H R o L 1 R 5 c G U g b W 9 k a W Z p w 6 k u e 0 N v b H V t b j E y L D E x f S Z x d W 9 0 O y w m c X V v d D t T Z W N 0 a W 9 u M S 9 P Z m Z z a G 9 y Z S B 3 Z W F s d G g v V H l w Z S B t b 2 R p Z m n D q S 5 7 Q 2 9 s d W 1 u M T M s M T J 9 J n F 1 b 3 Q 7 L C Z x d W 9 0 O 1 N l Y 3 R p b 2 4 x L 0 9 m Z n N o b 3 J l I H d l Y W x 0 a C 9 U e X B l I G 1 v Z G l m a c O p L n t D b 2 x 1 b W 4 x N C w x M 3 0 m c X V v d D s s J n F 1 b 3 Q 7 U 2 V j d G l v b j E v T 2 Z m c 2 h v c m U g d 2 V h b H R o L 1 R 5 c G U g b W 9 k a W Z p w 6 k u e 0 N v b H V t b j E 1 L D E 0 f S Z x d W 9 0 O y w m c X V v d D t T Z W N 0 a W 9 u M S 9 P Z m Z z a G 9 y Z S B 3 Z W F s d G g v V H l w Z S B t b 2 R p Z m n D q S 5 7 Q 2 9 s d W 1 u M T Y s M T V 9 J n F 1 b 3 Q 7 L C Z x d W 9 0 O 1 N l Y 3 R p b 2 4 x L 0 9 m Z n N o b 3 J l I H d l Y W x 0 a C 9 U e X B l I G 1 v Z G l m a c O p L n t D b 2 x 1 b W 4 x N y w x N n 0 m c X V v d D s s J n F 1 b 3 Q 7 U 2 V j d G l v b j E v T 2 Z m c 2 h v c m U g d 2 V h b H R o L 1 R 5 c G U g b W 9 k a W Z p w 6 k u e 0 N v b H V t b j E 4 L D E 3 f S Z x d W 9 0 O y w m c X V v d D t T Z W N 0 a W 9 u M S 9 P Z m Z z a G 9 y Z S B 3 Z W F s d G g v V H l w Z S B t b 2 R p Z m n D q S 5 7 Q 2 9 s d W 1 u M T k s M T h 9 J n F 1 b 3 Q 7 L C Z x d W 9 0 O 1 N l Y 3 R p b 2 4 x L 0 9 m Z n N o b 3 J l I H d l Y W x 0 a C 9 U e X B l I G 1 v Z G l m a c O p L n t D b 2 x 1 b W 4 y M C w x O X 0 m c X V v d D s s J n F 1 b 3 Q 7 U 2 V j d G l v b j E v T 2 Z m c 2 h v c m U g d 2 V h b H R o L 1 R 5 c G U g b W 9 k a W Z p w 6 k u e 0 N v b H V t b j I x L D I w f S Z x d W 9 0 O y w m c X V v d D t T Z W N 0 a W 9 u M S 9 P Z m Z z a G 9 y Z S B 3 Z W F s d G g v V H l w Z S B t b 2 R p Z m n D q S 5 7 Q 2 9 s d W 1 u M j I s M j F 9 J n F 1 b 3 Q 7 L C Z x d W 9 0 O 1 N l Y 3 R p b 2 4 x L 0 9 m Z n N o b 3 J l I H d l Y W x 0 a C 9 U e X B l I G 1 v Z G l m a c O p L n t D b 2 x 1 b W 4 y M y w y M n 0 m c X V v d D s s J n F 1 b 3 Q 7 U 2 V j d G l v b j E v T 2 Z m c 2 h v c m U g d 2 V h b H R o L 1 R 5 c G U g b W 9 k a W Z p w 6 k u e 0 N v b H V t b j I 0 L D I z f S Z x d W 9 0 O y w m c X V v d D t T Z W N 0 a W 9 u M S 9 P Z m Z z a G 9 y Z S B 3 Z W F s d G g v V H l w Z S B t b 2 R p Z m n D q S 5 7 Q 2 9 s d W 1 u M j U s M j R 9 J n F 1 b 3 Q 7 L C Z x d W 9 0 O 1 N l Y 3 R p b 2 4 x L 0 9 m Z n N o b 3 J l I H d l Y W x 0 a C 9 U e X B l I G 1 v Z G l m a c O p L n t D b 2 x 1 b W 4 y N i w y N X 0 m c X V v d D s s J n F 1 b 3 Q 7 U 2 V j d G l v b j E v T 2 Z m c 2 h v c m U g d 2 V h b H R o L 1 R 5 c G U g b W 9 k a W Z p w 6 k u e 0 N v b H V t b j I 3 L D I 2 f S Z x d W 9 0 O y w m c X V v d D t T Z W N 0 a W 9 u M S 9 P Z m Z z a G 9 y Z S B 3 Z W F s d G g v V H l w Z S B t b 2 R p Z m n D q S 5 7 Q 2 9 s d W 1 u M j g s M j d 9 J n F 1 b 3 Q 7 L C Z x d W 9 0 O 1 N l Y 3 R p b 2 4 x L 0 9 m Z n N o b 3 J l I H d l Y W x 0 a C 9 U e X B l I G 1 v Z G l m a c O p L n t D b 2 x 1 b W 4 y O S w y O H 0 m c X V v d D s s J n F 1 b 3 Q 7 U 2 V j d G l v b j E v T 2 Z m c 2 h v c m U g d 2 V h b H R o L 1 R 5 c G U g b W 9 k a W Z p w 6 k u e 0 N v b H V t b j M w L D I 5 f S Z x d W 9 0 O y w m c X V v d D t T Z W N 0 a W 9 u M S 9 P Z m Z z a G 9 y Z S B 3 Z W F s d G g v V H l w Z S B t b 2 R p Z m n D q S 5 7 Q 2 9 s d W 1 u M z E s M z B 9 J n F 1 b 3 Q 7 L C Z x d W 9 0 O 1 N l Y 3 R p b 2 4 x L 0 9 m Z n N o b 3 J l I H d l Y W x 0 a C 9 U e X B l I G 1 v Z G l m a c O p L n t D b 2 x 1 b W 4 z M i w z M X 0 m c X V v d D s s J n F 1 b 3 Q 7 U 2 V j d G l v b j E v T 2 Z m c 2 h v c m U g d 2 V h b H R o L 1 R 5 c G U g b W 9 k a W Z p w 6 k u e 0 N v b H V t b j M z L D M y f S Z x d W 9 0 O y w m c X V v d D t T Z W N 0 a W 9 u M S 9 P Z m Z z a G 9 y Z S B 3 Z W F s d G g v V H l w Z S B t b 2 R p Z m n D q S 5 7 Q 2 9 s d W 1 u M z Q s M z N 9 J n F 1 b 3 Q 7 L C Z x d W 9 0 O 1 N l Y 3 R p b 2 4 x L 0 9 m Z n N o b 3 J l I H d l Y W x 0 a C 9 U e X B l I G 1 v Z G l m a c O p L n t D b 2 x 1 b W 4 z N S w z N H 0 m c X V v d D s s J n F 1 b 3 Q 7 U 2 V j d G l v b j E v T 2 Z m c 2 h v c m U g d 2 V h b H R o L 1 R 5 c G U g b W 9 k a W Z p w 6 k u e 0 N v b H V t b j M 2 L D M 1 f S Z x d W 9 0 O y w m c X V v d D t T Z W N 0 a W 9 u M S 9 P Z m Z z a G 9 y Z S B 3 Z W F s d G g v V H l w Z S B t b 2 R p Z m n D q S 5 7 Q 2 9 s d W 1 u M z c s M z Z 9 J n F 1 b 3 Q 7 L C Z x d W 9 0 O 1 N l Y 3 R p b 2 4 x L 0 9 m Z n N o b 3 J l I H d l Y W x 0 a C 9 U e X B l I G 1 v Z G l m a c O p L n t D b 2 x 1 b W 4 z O C w z N 3 0 m c X V v d D s s J n F 1 b 3 Q 7 U 2 V j d G l v b j E v T 2 Z m c 2 h v c m U g d 2 V h b H R o L 1 R 5 c G U g b W 9 k a W Z p w 6 k u e 0 N v b H V t b j M 5 L D M 4 f S Z x d W 9 0 O y w m c X V v d D t T Z W N 0 a W 9 u M S 9 P Z m Z z a G 9 y Z S B 3 Z W F s d G g v V H l w Z S B t b 2 R p Z m n D q S 5 7 Q 2 9 s d W 1 u N D A s M z l 9 J n F 1 b 3 Q 7 L C Z x d W 9 0 O 1 N l Y 3 R p b 2 4 x L 0 9 m Z n N o b 3 J l I H d l Y W x 0 a C 9 U e X B l I G 1 v Z G l m a c O p L n t D b 2 x 1 b W 4 0 M S w 0 M H 0 m c X V v d D s s J n F 1 b 3 Q 7 U 2 V j d G l v b j E v T 2 Z m c 2 h v c m U g d 2 V h b H R o L 1 R 5 c G U g b W 9 k a W Z p w 6 k u e 0 N v b H V t b j Q y L D Q x f S Z x d W 9 0 O y w m c X V v d D t T Z W N 0 a W 9 u M S 9 P Z m Z z a G 9 y Z S B 3 Z W F s d G g v V H l w Z S B t b 2 R p Z m n D q S 5 7 Q 2 9 s d W 1 u N D M s N D J 9 J n F 1 b 3 Q 7 L C Z x d W 9 0 O 1 N l Y 3 R p b 2 4 x L 0 9 m Z n N o b 3 J l I H d l Y W x 0 a C 9 U e X B l I G 1 v Z G l m a c O p L n t D b 2 x 1 b W 4 0 N C w 0 M 3 0 m c X V v d D s s J n F 1 b 3 Q 7 U 2 V j d G l v b j E v T 2 Z m c 2 h v c m U g d 2 V h b H R o L 1 R 5 c G U g b W 9 k a W Z p w 6 k u e 0 N v b H V t b j Q 1 L D Q 0 f S Z x d W 9 0 O y w m c X V v d D t T Z W N 0 a W 9 u M S 9 P Z m Z z a G 9 y Z S B 3 Z W F s d G g v V H l w Z S B t b 2 R p Z m n D q S 5 7 Q 2 9 s d W 1 u N D Y s N D V 9 J n F 1 b 3 Q 7 L C Z x d W 9 0 O 1 N l Y 3 R p b 2 4 x L 0 9 m Z n N o b 3 J l I H d l Y W x 0 a C 9 U e X B l I G 1 v Z G l m a c O p L n t D b 2 x 1 b W 4 0 N y w 0 N n 0 m c X V v d D s s J n F 1 b 3 Q 7 U 2 V j d G l v b j E v T 2 Z m c 2 h v c m U g d 2 V h b H R o L 1 R 5 c G U g b W 9 k a W Z p w 6 k u e 0 N v b H V t b j Q 4 L D Q 3 f S Z x d W 9 0 O y w m c X V v d D t T Z W N 0 a W 9 u M S 9 P Z m Z z a G 9 y Z S B 3 Z W F s d G g v V H l w Z S B t b 2 R p Z m n D q S 5 7 Q 2 9 s d W 1 u N D k s N D h 9 J n F 1 b 3 Q 7 L C Z x d W 9 0 O 1 N l Y 3 R p b 2 4 x L 0 9 m Z n N o b 3 J l I H d l Y W x 0 a C 9 U e X B l I G 1 v Z G l m a c O p L n t D b 2 x 1 b W 4 1 M C w 0 O X 0 m c X V v d D s s J n F 1 b 3 Q 7 U 2 V j d G l v b j E v T 2 Z m c 2 h v c m U g d 2 V h b H R o L 1 R 5 c G U g b W 9 k a W Z p w 6 k u e 0 N v b H V t b j U x L D U w f S Z x d W 9 0 O y w m c X V v d D t T Z W N 0 a W 9 u M S 9 P Z m Z z a G 9 y Z S B 3 Z W F s d G g v V H l w Z S B t b 2 R p Z m n D q S 5 7 Q 2 9 s d W 1 u N T I s N T F 9 J n F 1 b 3 Q 7 L C Z x d W 9 0 O 1 N l Y 3 R p b 2 4 x L 0 9 m Z n N o b 3 J l I H d l Y W x 0 a C 9 U e X B l I G 1 v Z G l m a c O p L n t D b 2 x 1 b W 4 1 M y w 1 M n 0 m c X V v d D s s J n F 1 b 3 Q 7 U 2 V j d G l v b j E v T 2 Z m c 2 h v c m U g d 2 V h b H R o L 1 R 5 c G U g b W 9 k a W Z p w 6 k u e 0 N v b H V t b j U 0 L D U z f S Z x d W 9 0 O y w m c X V v d D t T Z W N 0 a W 9 u M S 9 P Z m Z z a G 9 y Z S B 3 Z W F s d G g v V H l w Z S B t b 2 R p Z m n D q S 5 7 Q 2 9 s d W 1 u N T U s N T R 9 J n F 1 b 3 Q 7 L C Z x d W 9 0 O 1 N l Y 3 R p b 2 4 x L 0 9 m Z n N o b 3 J l I H d l Y W x 0 a C 9 U e X B l I G 1 v Z G l m a c O p L n t D b 2 x 1 b W 4 1 N i w 1 N X 0 m c X V v d D s s J n F 1 b 3 Q 7 U 2 V j d G l v b j E v T 2 Z m c 2 h v c m U g d 2 V h b H R o L 1 R 5 c G U g b W 9 k a W Z p w 6 k u e 0 N v b H V t b j U 3 L D U 2 f S Z x d W 9 0 O y w m c X V v d D t T Z W N 0 a W 9 u M S 9 P Z m Z z a G 9 y Z S B 3 Z W F s d G g v V H l w Z S B t b 2 R p Z m n D q S 5 7 Q 2 9 s d W 1 u N T g s N T d 9 J n F 1 b 3 Q 7 L C Z x d W 9 0 O 1 N l Y 3 R p b 2 4 x L 0 9 m Z n N o b 3 J l I H d l Y W x 0 a C 9 U e X B l I G 1 v Z G l m a c O p L n t D b 2 x 1 b W 4 1 O S w 1 O H 0 m c X V v d D s s J n F 1 b 3 Q 7 U 2 V j d G l v b j E v T 2 Z m c 2 h v c m U g d 2 V h b H R o L 1 R 5 c G U g b W 9 k a W Z p w 6 k u e 0 N v b H V t b j Y w L D U 5 f S Z x d W 9 0 O y w m c X V v d D t T Z W N 0 a W 9 u M S 9 P Z m Z z a G 9 y Z S B 3 Z W F s d G g v V H l w Z S B t b 2 R p Z m n D q S 5 7 Q 2 9 s d W 1 u N j E s N j B 9 J n F 1 b 3 Q 7 L C Z x d W 9 0 O 1 N l Y 3 R p b 2 4 x L 0 9 m Z n N o b 3 J l I H d l Y W x 0 a C 9 U e X B l I G 1 v Z G l m a c O p L n t D b 2 x 1 b W 4 2 M i w 2 M X 0 m c X V v d D s s J n F 1 b 3 Q 7 U 2 V j d G l v b j E v T 2 Z m c 2 h v c m U g d 2 V h b H R o L 1 R 5 c G U g b W 9 k a W Z p w 6 k u e 0 N v b H V t b j Y z L D Y y f S Z x d W 9 0 O y w m c X V v d D t T Z W N 0 a W 9 u M S 9 P Z m Z z a G 9 y Z S B 3 Z W F s d G g v V H l w Z S B t b 2 R p Z m n D q S 5 7 Q 2 9 s d W 1 u N j Q s N j N 9 J n F 1 b 3 Q 7 L C Z x d W 9 0 O 1 N l Y 3 R p b 2 4 x L 0 9 m Z n N o b 3 J l I H d l Y W x 0 a C 9 U e X B l I G 1 v Z G l m a c O p L n t D b 2 x 1 b W 4 2 N S w 2 N H 0 m c X V v d D s s J n F 1 b 3 Q 7 U 2 V j d G l v b j E v T 2 Z m c 2 h v c m U g d 2 V h b H R o L 1 R 5 c G U g b W 9 k a W Z p w 6 k u e 0 N v b H V t b j Y 2 L D Y 1 f S Z x d W 9 0 O y w m c X V v d D t T Z W N 0 a W 9 u M S 9 P Z m Z z a G 9 y Z S B 3 Z W F s d G g v V H l w Z S B t b 2 R p Z m n D q S 5 7 Q 2 9 s d W 1 u N j c s N j Z 9 J n F 1 b 3 Q 7 L C Z x d W 9 0 O 1 N l Y 3 R p b 2 4 x L 0 9 m Z n N o b 3 J l I H d l Y W x 0 a C 9 U e X B l I G 1 v Z G l m a c O p L n t D b 2 x 1 b W 4 2 O C w 2 N 3 0 m c X V v d D s s J n F 1 b 3 Q 7 U 2 V j d G l v b j E v T 2 Z m c 2 h v c m U g d 2 V h b H R o L 1 R 5 c G U g b W 9 k a W Z p w 6 k u e 0 N v b H V t b j Y 5 L D Y 4 f S Z x d W 9 0 O y w m c X V v d D t T Z W N 0 a W 9 u M S 9 P Z m Z z a G 9 y Z S B 3 Z W F s d G g v V H l w Z S B t b 2 R p Z m n D q S 5 7 Q 2 9 s d W 1 u N z A s N j l 9 J n F 1 b 3 Q 7 L C Z x d W 9 0 O 1 N l Y 3 R p b 2 4 x L 0 9 m Z n N o b 3 J l I H d l Y W x 0 a C 9 U e X B l I G 1 v Z G l m a c O p L n t D b 2 x 1 b W 4 3 M S w 3 M H 0 m c X V v d D s s J n F 1 b 3 Q 7 U 2 V j d G l v b j E v T 2 Z m c 2 h v c m U g d 2 V h b H R o L 1 R 5 c G U g b W 9 k a W Z p w 6 k u e 0 N v b H V t b j c y L D c x f S Z x d W 9 0 O y w m c X V v d D t T Z W N 0 a W 9 u M S 9 P Z m Z z a G 9 y Z S B 3 Z W F s d G g v V H l w Z S B t b 2 R p Z m n D q S 5 7 Q 2 9 s d W 1 u N z M s N z J 9 J n F 1 b 3 Q 7 L C Z x d W 9 0 O 1 N l Y 3 R p b 2 4 x L 0 9 m Z n N o b 3 J l I H d l Y W x 0 a C 9 U e X B l I G 1 v Z G l m a c O p L n t D b 2 x 1 b W 4 3 N C w 3 M 3 0 m c X V v d D s s J n F 1 b 3 Q 7 U 2 V j d G l v b j E v T 2 Z m c 2 h v c m U g d 2 V h b H R o L 1 R 5 c G U g b W 9 k a W Z p w 6 k u e 0 N v b H V t b j c 1 L D c 0 f S Z x d W 9 0 O y w m c X V v d D t T Z W N 0 a W 9 u M S 9 P Z m Z z a G 9 y Z S B 3 Z W F s d G g v V H l w Z S B t b 2 R p Z m n D q S 5 7 Q 2 9 s d W 1 u N z Y s N z V 9 J n F 1 b 3 Q 7 L C Z x d W 9 0 O 1 N l Y 3 R p b 2 4 x L 0 9 m Z n N o b 3 J l I H d l Y W x 0 a C 9 U e X B l I G 1 v Z G l m a c O p L n t D b 2 x 1 b W 4 3 N y w 3 N n 0 m c X V v d D s s J n F 1 b 3 Q 7 U 2 V j d G l v b j E v T 2 Z m c 2 h v c m U g d 2 V h b H R o L 1 R 5 c G U g b W 9 k a W Z p w 6 k u e 0 N v b H V t b j c 4 L D c 3 f S Z x d W 9 0 O y w m c X V v d D t T Z W N 0 a W 9 u M S 9 P Z m Z z a G 9 y Z S B 3 Z W F s d G g v V H l w Z S B t b 2 R p Z m n D q S 5 7 Q 2 9 s d W 1 u N z k s N z h 9 J n F 1 b 3 Q 7 L C Z x d W 9 0 O 1 N l Y 3 R p b 2 4 x L 0 9 m Z n N o b 3 J l I H d l Y W x 0 a C 9 U e X B l I G 1 v Z G l m a c O p L n t D b 2 x 1 b W 4 4 M C w 3 O X 0 m c X V v d D s s J n F 1 b 3 Q 7 U 2 V j d G l v b j E v T 2 Z m c 2 h v c m U g d 2 V h b H R o L 1 R 5 c G U g b W 9 k a W Z p w 6 k u e 0 N v b H V t b j g x L D g w f S Z x d W 9 0 O y w m c X V v d D t T Z W N 0 a W 9 u M S 9 P Z m Z z a G 9 y Z S B 3 Z W F s d G g v V H l w Z S B t b 2 R p Z m n D q S 5 7 Q 2 9 s d W 1 u O D I s O D F 9 J n F 1 b 3 Q 7 L C Z x d W 9 0 O 1 N l Y 3 R p b 2 4 x L 0 9 m Z n N o b 3 J l I H d l Y W x 0 a C 9 U e X B l I G 1 v Z G l m a c O p L n t D b 2 x 1 b W 4 4 M y w 4 M n 0 m c X V v d D s s J n F 1 b 3 Q 7 U 2 V j d G l v b j E v T 2 Z m c 2 h v c m U g d 2 V h b H R o L 1 R 5 c G U g b W 9 k a W Z p w 6 k u e 0 N v b H V t b j g 0 L D g z f S Z x d W 9 0 O y w m c X V v d D t T Z W N 0 a W 9 u M S 9 P Z m Z z a G 9 y Z S B 3 Z W F s d G g v V H l w Z S B t b 2 R p Z m n D q S 5 7 Q 2 9 s d W 1 u O D U s O D R 9 J n F 1 b 3 Q 7 L C Z x d W 9 0 O 1 N l Y 3 R p b 2 4 x L 0 9 m Z n N o b 3 J l I H d l Y W x 0 a C 9 U e X B l I G 1 v Z G l m a c O p L n t D b 2 x 1 b W 4 4 N i w 4 N X 0 m c X V v d D s s J n F 1 b 3 Q 7 U 2 V j d G l v b j E v T 2 Z m c 2 h v c m U g d 2 V h b H R o L 1 R 5 c G U g b W 9 k a W Z p w 6 k u e 0 N v b H V t b j g 3 L D g 2 f S Z x d W 9 0 O y w m c X V v d D t T Z W N 0 a W 9 u M S 9 P Z m Z z a G 9 y Z S B 3 Z W F s d G g v V H l w Z S B t b 2 R p Z m n D q S 5 7 Q 2 9 s d W 1 u O D g s O D d 9 J n F 1 b 3 Q 7 L C Z x d W 9 0 O 1 N l Y 3 R p b 2 4 x L 0 9 m Z n N o b 3 J l I H d l Y W x 0 a C 9 U e X B l I G 1 v Z G l m a c O p L n t D b 2 x 1 b W 4 4 O S w 4 O H 0 m c X V v d D s s J n F 1 b 3 Q 7 U 2 V j d G l v b j E v T 2 Z m c 2 h v c m U g d 2 V h b H R o L 1 R 5 c G U g b W 9 k a W Z p w 6 k u e 0 N v b H V t b j k w L D g 5 f S Z x d W 9 0 O y w m c X V v d D t T Z W N 0 a W 9 u M S 9 P Z m Z z a G 9 y Z S B 3 Z W F s d G g v V H l w Z S B t b 2 R p Z m n D q S 5 7 Q 2 9 s d W 1 u O T E s O T B 9 J n F 1 b 3 Q 7 L C Z x d W 9 0 O 1 N l Y 3 R p b 2 4 x L 0 9 m Z n N o b 3 J l I H d l Y W x 0 a C 9 U e X B l I G 1 v Z G l m a c O p L n t D b 2 x 1 b W 4 5 M i w 5 M X 0 m c X V v d D s s J n F 1 b 3 Q 7 U 2 V j d G l v b j E v T 2 Z m c 2 h v c m U g d 2 V h b H R o L 1 R 5 c G U g b W 9 k a W Z p w 6 k u e 0 N v b H V t b j k z L D k y f S Z x d W 9 0 O y w m c X V v d D t T Z W N 0 a W 9 u M S 9 P Z m Z z a G 9 y Z S B 3 Z W F s d G g v V H l w Z S B t b 2 R p Z m n D q S 5 7 Q 2 9 s d W 1 u O T Q s O T N 9 J n F 1 b 3 Q 7 L C Z x d W 9 0 O 1 N l Y 3 R p b 2 4 x L 0 9 m Z n N o b 3 J l I H d l Y W x 0 a C 9 U e X B l I G 1 v Z G l m a c O p L n t D b 2 x 1 b W 4 5 N S w 5 N H 0 m c X V v d D s s J n F 1 b 3 Q 7 U 2 V j d G l v b j E v T 2 Z m c 2 h v c m U g d 2 V h b H R o L 1 R 5 c G U g b W 9 k a W Z p w 6 k u e 0 N v b H V t b j k 2 L D k 1 f S Z x d W 9 0 O y w m c X V v d D t T Z W N 0 a W 9 u M S 9 P Z m Z z a G 9 y Z S B 3 Z W F s d G g v V H l w Z S B t b 2 R p Z m n D q S 5 7 Q 2 9 s d W 1 u O T c s O T Z 9 J n F 1 b 3 Q 7 L C Z x d W 9 0 O 1 N l Y 3 R p b 2 4 x L 0 9 m Z n N o b 3 J l I H d l Y W x 0 a C 9 U e X B l I G 1 v Z G l m a c O p L n t D b 2 x 1 b W 4 5 O C w 5 N 3 0 m c X V v d D s s J n F 1 b 3 Q 7 U 2 V j d G l v b j E v T 2 Z m c 2 h v c m U g d 2 V h b H R o L 1 R 5 c G U g b W 9 k a W Z p w 6 k u e 0 N v b H V t b j k 5 L D k 4 f S Z x d W 9 0 O y w m c X V v d D t T Z W N 0 a W 9 u M S 9 P Z m Z z a G 9 y Z S B 3 Z W F s d G g v V H l w Z S B t b 2 R p Z m n D q S 5 7 Q 2 9 s d W 1 u M T A w L D k 5 f S Z x d W 9 0 O y w m c X V v d D t T Z W N 0 a W 9 u M S 9 P Z m Z z a G 9 y Z S B 3 Z W F s d G g v V H l w Z S B t b 2 R p Z m n D q S 5 7 Q 2 9 s d W 1 u M T A x L D E w M H 0 m c X V v d D s s J n F 1 b 3 Q 7 U 2 V j d G l v b j E v T 2 Z m c 2 h v c m U g d 2 V h b H R o L 1 R 5 c G U g b W 9 k a W Z p w 6 k u e 0 N v b H V t b j E w M i w x M D F 9 J n F 1 b 3 Q 7 L C Z x d W 9 0 O 1 N l Y 3 R p b 2 4 x L 0 9 m Z n N o b 3 J l I H d l Y W x 0 a C 9 U e X B l I G 1 v Z G l m a c O p L n t D b 2 x 1 b W 4 x M D M s M T A y f S Z x d W 9 0 O y w m c X V v d D t T Z W N 0 a W 9 u M S 9 P Z m Z z a G 9 y Z S B 3 Z W F s d G g v V H l w Z S B t b 2 R p Z m n D q S 5 7 Q 2 9 s d W 1 u M T A 0 L D E w M 3 0 m c X V v d D s s J n F 1 b 3 Q 7 U 2 V j d G l v b j E v T 2 Z m c 2 h v c m U g d 2 V h b H R o L 1 R 5 c G U g b W 9 k a W Z p w 6 k u e 0 N v b H V t b j E w N S w x M D R 9 J n F 1 b 3 Q 7 L C Z x d W 9 0 O 1 N l Y 3 R p b 2 4 x L 0 9 m Z n N o b 3 J l I H d l Y W x 0 a C 9 U e X B l I G 1 v Z G l m a c O p L n t D b 2 x 1 b W 4 x M D Y s M T A 1 f S Z x d W 9 0 O y w m c X V v d D t T Z W N 0 a W 9 u M S 9 P Z m Z z a G 9 y Z S B 3 Z W F s d G g v V H l w Z S B t b 2 R p Z m n D q S 5 7 Q 2 9 s d W 1 u M T A 3 L D E w N n 0 m c X V v d D s s J n F 1 b 3 Q 7 U 2 V j d G l v b j E v T 2 Z m c 2 h v c m U g d 2 V h b H R o L 1 R 5 c G U g b W 9 k a W Z p w 6 k u e 0 N v b H V t b j E w O C w x M D d 9 J n F 1 b 3 Q 7 L C Z x d W 9 0 O 1 N l Y 3 R p b 2 4 x L 0 9 m Z n N o b 3 J l I H d l Y W x 0 a C 9 U e X B l I G 1 v Z G l m a c O p L n t D b 2 x 1 b W 4 x M D k s M T A 4 f S Z x d W 9 0 O y w m c X V v d D t T Z W N 0 a W 9 u M S 9 P Z m Z z a G 9 y Z S B 3 Z W F s d G g v V H l w Z S B t b 2 R p Z m n D q S 5 7 Q 2 9 s d W 1 u M T E w L D E w O X 0 m c X V v d D s s J n F 1 b 3 Q 7 U 2 V j d G l v b j E v T 2 Z m c 2 h v c m U g d 2 V h b H R o L 1 R 5 c G U g b W 9 k a W Z p w 6 k u e 0 N v b H V t b j E x M S w x M T B 9 J n F 1 b 3 Q 7 L C Z x d W 9 0 O 1 N l Y 3 R p b 2 4 x L 0 9 m Z n N o b 3 J l I H d l Y W x 0 a C 9 U e X B l I G 1 v Z G l m a c O p L n t D b 2 x 1 b W 4 x M T I s M T E x f S Z x d W 9 0 O y w m c X V v d D t T Z W N 0 a W 9 u M S 9 P Z m Z z a G 9 y Z S B 3 Z W F s d G g v V H l w Z S B t b 2 R p Z m n D q S 5 7 Q 2 9 s d W 1 u M T E z L D E x M n 0 m c X V v d D s s J n F 1 b 3 Q 7 U 2 V j d G l v b j E v T 2 Z m c 2 h v c m U g d 2 V h b H R o L 1 R 5 c G U g b W 9 k a W Z p w 6 k u e 0 N v b H V t b j E x N C w x M T N 9 J n F 1 b 3 Q 7 L C Z x d W 9 0 O 1 N l Y 3 R p b 2 4 x L 0 9 m Z n N o b 3 J l I H d l Y W x 0 a C 9 U e X B l I G 1 v Z G l m a c O p L n t D b 2 x 1 b W 4 x M T U s M T E 0 f S Z x d W 9 0 O y w m c X V v d D t T Z W N 0 a W 9 u M S 9 P Z m Z z a G 9 y Z S B 3 Z W F s d G g v V H l w Z S B t b 2 R p Z m n D q S 5 7 Q 2 9 s d W 1 u M T E 2 L D E x N X 0 m c X V v d D s s J n F 1 b 3 Q 7 U 2 V j d G l v b j E v T 2 Z m c 2 h v c m U g d 2 V h b H R o L 1 R 5 c G U g b W 9 k a W Z p w 6 k u e 0 N v b H V t b j E x N y w x M T Z 9 J n F 1 b 3 Q 7 L C Z x d W 9 0 O 1 N l Y 3 R p b 2 4 x L 0 9 m Z n N o b 3 J l I H d l Y W x 0 a C 9 U e X B l I G 1 v Z G l m a c O p L n t D b 2 x 1 b W 4 x M T g s M T E 3 f S Z x d W 9 0 O y w m c X V v d D t T Z W N 0 a W 9 u M S 9 P Z m Z z a G 9 y Z S B 3 Z W F s d G g v V H l w Z S B t b 2 R p Z m n D q S 5 7 Q 2 9 s d W 1 u M T E 5 L D E x O H 0 m c X V v d D s s J n F 1 b 3 Q 7 U 2 V j d G l v b j E v T 2 Z m c 2 h v c m U g d 2 V h b H R o L 1 R 5 c G U g b W 9 k a W Z p w 6 k u e 0 N v b H V t b j E y M C w x M T l 9 J n F 1 b 3 Q 7 L C Z x d W 9 0 O 1 N l Y 3 R p b 2 4 x L 0 9 m Z n N o b 3 J l I H d l Y W x 0 a C 9 U e X B l I G 1 v Z G l m a c O p L n t D b 2 x 1 b W 4 x M j E s M T I w f S Z x d W 9 0 O y w m c X V v d D t T Z W N 0 a W 9 u M S 9 P Z m Z z a G 9 y Z S B 3 Z W F s d G g v V H l w Z S B t b 2 R p Z m n D q S 5 7 Q 2 9 s d W 1 u M T I y L D E y M X 0 m c X V v d D s s J n F 1 b 3 Q 7 U 2 V j d G l v b j E v T 2 Z m c 2 h v c m U g d 2 V h b H R o L 1 R 5 c G U g b W 9 k a W Z p w 6 k u e 0 N v b H V t b j E y M y w x M j J 9 J n F 1 b 3 Q 7 L C Z x d W 9 0 O 1 N l Y 3 R p b 2 4 x L 0 9 m Z n N o b 3 J l I H d l Y W x 0 a C 9 U e X B l I G 1 v Z G l m a c O p L n t D b 2 x 1 b W 4 x M j Q s M T I z f S Z x d W 9 0 O y w m c X V v d D t T Z W N 0 a W 9 u M S 9 P Z m Z z a G 9 y Z S B 3 Z W F s d G g v V H l w Z S B t b 2 R p Z m n D q S 5 7 Q 2 9 s d W 1 u M T I 1 L D E y N H 0 m c X V v d D s s J n F 1 b 3 Q 7 U 2 V j d G l v b j E v T 2 Z m c 2 h v c m U g d 2 V h b H R o L 1 R 5 c G U g b W 9 k a W Z p w 6 k u e 0 N v b H V t b j E y N i w x M j V 9 J n F 1 b 3 Q 7 L C Z x d W 9 0 O 1 N l Y 3 R p b 2 4 x L 0 9 m Z n N o b 3 J l I H d l Y W x 0 a C 9 U e X B l I G 1 v Z G l m a c O p L n t D b 2 x 1 b W 4 x M j c s M T I 2 f S Z x d W 9 0 O y w m c X V v d D t T Z W N 0 a W 9 u M S 9 P Z m Z z a G 9 y Z S B 3 Z W F s d G g v V H l w Z S B t b 2 R p Z m n D q S 5 7 Q 2 9 s d W 1 u M T I 4 L D E y N 3 0 m c X V v d D s s J n F 1 b 3 Q 7 U 2 V j d G l v b j E v T 2 Z m c 2 h v c m U g d 2 V h b H R o L 1 R 5 c G U g b W 9 k a W Z p w 6 k u e 0 N v b H V t b j E y O S w x M j h 9 J n F 1 b 3 Q 7 L C Z x d W 9 0 O 1 N l Y 3 R p b 2 4 x L 0 9 m Z n N o b 3 J l I H d l Y W x 0 a C 9 U e X B l I G 1 v Z G l m a c O p L n t D b 2 x 1 b W 4 x M z A s M T I 5 f S Z x d W 9 0 O y w m c X V v d D t T Z W N 0 a W 9 u M S 9 P Z m Z z a G 9 y Z S B 3 Z W F s d G g v V H l w Z S B t b 2 R p Z m n D q S 5 7 Q 2 9 s d W 1 u M T M x L D E z M H 0 m c X V v d D s s J n F 1 b 3 Q 7 U 2 V j d G l v b j E v T 2 Z m c 2 h v c m U g d 2 V h b H R o L 1 R 5 c G U g b W 9 k a W Z p w 6 k u e 0 N v b H V t b j E z M i w x M z F 9 J n F 1 b 3 Q 7 L C Z x d W 9 0 O 1 N l Y 3 R p b 2 4 x L 0 9 m Z n N o b 3 J l I H d l Y W x 0 a C 9 U e X B l I G 1 v Z G l m a c O p L n t D b 2 x 1 b W 4 x M z M s M T M y f S Z x d W 9 0 O y w m c X V v d D t T Z W N 0 a W 9 u M S 9 P Z m Z z a G 9 y Z S B 3 Z W F s d G g v V H l w Z S B t b 2 R p Z m n D q S 5 7 Q 2 9 s d W 1 u M T M 0 L D E z M 3 0 m c X V v d D s s J n F 1 b 3 Q 7 U 2 V j d G l v b j E v T 2 Z m c 2 h v c m U g d 2 V h b H R o L 1 R 5 c G U g b W 9 k a W Z p w 6 k u e 0 N v b H V t b j E z N S w x M z R 9 J n F 1 b 3 Q 7 L C Z x d W 9 0 O 1 N l Y 3 R p b 2 4 x L 0 9 m Z n N o b 3 J l I H d l Y W x 0 a C 9 U e X B l I G 1 v Z G l m a c O p L n t D b 2 x 1 b W 4 x M z Y s M T M 1 f S Z x d W 9 0 O y w m c X V v d D t T Z W N 0 a W 9 u M S 9 P Z m Z z a G 9 y Z S B 3 Z W F s d G g v V H l w Z S B t b 2 R p Z m n D q S 5 7 Q 2 9 s d W 1 u M T M 3 L D E z N n 0 m c X V v d D s s J n F 1 b 3 Q 7 U 2 V j d G l v b j E v T 2 Z m c 2 h v c m U g d 2 V h b H R o L 1 R 5 c G U g b W 9 k a W Z p w 6 k u e 0 N v b H V t b j E z O C w x M z d 9 J n F 1 b 3 Q 7 L C Z x d W 9 0 O 1 N l Y 3 R p b 2 4 x L 0 9 m Z n N o b 3 J l I H d l Y W x 0 a C 9 U e X B l I G 1 v Z G l m a c O p L n t D b 2 x 1 b W 4 x M z k s M T M 4 f S Z x d W 9 0 O y w m c X V v d D t T Z W N 0 a W 9 u M S 9 P Z m Z z a G 9 y Z S B 3 Z W F s d G g v V H l w Z S B t b 2 R p Z m n D q S 5 7 Q 2 9 s d W 1 u M T Q w L D E z O X 0 m c X V v d D s s J n F 1 b 3 Q 7 U 2 V j d G l v b j E v T 2 Z m c 2 h v c m U g d 2 V h b H R o L 1 R 5 c G U g b W 9 k a W Z p w 6 k u e 0 N v b H V t b j E 0 M S w x N D B 9 J n F 1 b 3 Q 7 L C Z x d W 9 0 O 1 N l Y 3 R p b 2 4 x L 0 9 m Z n N o b 3 J l I H d l Y W x 0 a C 9 U e X B l I G 1 v Z G l m a c O p L n t D b 2 x 1 b W 4 x N D I s M T Q x f S Z x d W 9 0 O y w m c X V v d D t T Z W N 0 a W 9 u M S 9 P Z m Z z a G 9 y Z S B 3 Z W F s d G g v V H l w Z S B t b 2 R p Z m n D q S 5 7 Q 2 9 s d W 1 u M T Q z L D E 0 M n 0 m c X V v d D s s J n F 1 b 3 Q 7 U 2 V j d G l v b j E v T 2 Z m c 2 h v c m U g d 2 V h b H R o L 1 R 5 c G U g b W 9 k a W Z p w 6 k u e 0 N v b H V t b j E 0 N C w x N D N 9 J n F 1 b 3 Q 7 L C Z x d W 9 0 O 1 N l Y 3 R p b 2 4 x L 0 9 m Z n N o b 3 J l I H d l Y W x 0 a C 9 U e X B l I G 1 v Z G l m a c O p L n t D b 2 x 1 b W 4 x N D U s M T Q 0 f S Z x d W 9 0 O y w m c X V v d D t T Z W N 0 a W 9 u M S 9 P Z m Z z a G 9 y Z S B 3 Z W F s d G g v V H l w Z S B t b 2 R p Z m n D q S 5 7 Q 2 9 s d W 1 u M T Q 2 L D E 0 N X 0 m c X V v d D s s J n F 1 b 3 Q 7 U 2 V j d G l v b j E v T 2 Z m c 2 h v c m U g d 2 V h b H R o L 1 R 5 c G U g b W 9 k a W Z p w 6 k u e 0 N v b H V t b j E 0 N y w x N D Z 9 J n F 1 b 3 Q 7 L C Z x d W 9 0 O 1 N l Y 3 R p b 2 4 x L 0 9 m Z n N o b 3 J l I H d l Y W x 0 a C 9 U e X B l I G 1 v Z G l m a c O p L n t D b 2 x 1 b W 4 x N D g s M T Q 3 f S Z x d W 9 0 O y w m c X V v d D t T Z W N 0 a W 9 u M S 9 P Z m Z z a G 9 y Z S B 3 Z W F s d G g v V H l w Z S B t b 2 R p Z m n D q S 5 7 Q 2 9 s d W 1 u M T Q 5 L D E 0 O H 0 m c X V v d D s s J n F 1 b 3 Q 7 U 2 V j d G l v b j E v T 2 Z m c 2 h v c m U g d 2 V h b H R o L 1 R 5 c G U g b W 9 k a W Z p w 6 k u e 0 N v b H V t b j E 1 M C w x N D l 9 J n F 1 b 3 Q 7 L C Z x d W 9 0 O 1 N l Y 3 R p b 2 4 x L 0 9 m Z n N o b 3 J l I H d l Y W x 0 a C 9 U e X B l I G 1 v Z G l m a c O p L n t D b 2 x 1 b W 4 x N T E s M T U w f S Z x d W 9 0 O y w m c X V v d D t T Z W N 0 a W 9 u M S 9 P Z m Z z a G 9 y Z S B 3 Z W F s d G g v V H l w Z S B t b 2 R p Z m n D q S 5 7 Q 2 9 s d W 1 u M T U y L D E 1 M X 0 m c X V v d D s s J n F 1 b 3 Q 7 U 2 V j d G l v b j E v T 2 Z m c 2 h v c m U g d 2 V h b H R o L 1 R 5 c G U g b W 9 k a W Z p w 6 k u e 0 N v b H V t b j E 1 M y w x N T J 9 J n F 1 b 3 Q 7 L C Z x d W 9 0 O 1 N l Y 3 R p b 2 4 x L 0 9 m Z n N o b 3 J l I H d l Y W x 0 a C 9 U e X B l I G 1 v Z G l m a c O p L n t D b 2 x 1 b W 4 x N T Q s M T U z f S Z x d W 9 0 O y w m c X V v d D t T Z W N 0 a W 9 u M S 9 P Z m Z z a G 9 y Z S B 3 Z W F s d G g v V H l w Z S B t b 2 R p Z m n D q S 5 7 Q 2 9 s d W 1 u M T U 1 L D E 1 N H 0 m c X V v d D s s J n F 1 b 3 Q 7 U 2 V j d G l v b j E v T 2 Z m c 2 h v c m U g d 2 V h b H R o L 1 R 5 c G U g b W 9 k a W Z p w 6 k u e 0 N v b H V t b j E 1 N i w x N T V 9 J n F 1 b 3 Q 7 L C Z x d W 9 0 O 1 N l Y 3 R p b 2 4 x L 0 9 m Z n N o b 3 J l I H d l Y W x 0 a C 9 U e X B l I G 1 v Z G l m a c O p L n t D b 2 x 1 b W 4 x N T c s M T U 2 f S Z x d W 9 0 O y w m c X V v d D t T Z W N 0 a W 9 u M S 9 P Z m Z z a G 9 y Z S B 3 Z W F s d G g v V H l w Z S B t b 2 R p Z m n D q S 5 7 Q 2 9 s d W 1 u M T U 4 L D E 1 N 3 0 m c X V v d D s s J n F 1 b 3 Q 7 U 2 V j d G l v b j E v T 2 Z m c 2 h v c m U g d 2 V h b H R o L 1 R 5 c G U g b W 9 k a W Z p w 6 k u e 0 N v b H V t b j E 1 O S w x N T h 9 J n F 1 b 3 Q 7 L C Z x d W 9 0 O 1 N l Y 3 R p b 2 4 x L 0 9 m Z n N o b 3 J l I H d l Y W x 0 a C 9 U e X B l I G 1 v Z G l m a c O p L n t D b 2 x 1 b W 4 x N j A s M T U 5 f S Z x d W 9 0 O y w m c X V v d D t T Z W N 0 a W 9 u M S 9 P Z m Z z a G 9 y Z S B 3 Z W F s d G g v V H l w Z S B t b 2 R p Z m n D q S 5 7 Q 2 9 s d W 1 u M T Y x L D E 2 M H 0 m c X V v d D s s J n F 1 b 3 Q 7 U 2 V j d G l v b j E v T 2 Z m c 2 h v c m U g d 2 V h b H R o L 1 R 5 c G U g b W 9 k a W Z p w 6 k u e 0 N v b H V t b j E 2 M i w x N j F 9 J n F 1 b 3 Q 7 L C Z x d W 9 0 O 1 N l Y 3 R p b 2 4 x L 0 9 m Z n N o b 3 J l I H d l Y W x 0 a C 9 U e X B l I G 1 v Z G l m a c O p L n t D b 2 x 1 b W 4 x N j M s M T Y y f S Z x d W 9 0 O y w m c X V v d D t T Z W N 0 a W 9 u M S 9 P Z m Z z a G 9 y Z S B 3 Z W F s d G g v V H l w Z S B t b 2 R p Z m n D q S 5 7 Q 2 9 s d W 1 u M T Y 0 L D E 2 M 3 0 m c X V v d D s s J n F 1 b 3 Q 7 U 2 V j d G l v b j E v T 2 Z m c 2 h v c m U g d 2 V h b H R o L 1 R 5 c G U g b W 9 k a W Z p w 6 k u e 0 N v b H V t b j E 2 N S w x N j R 9 J n F 1 b 3 Q 7 L C Z x d W 9 0 O 1 N l Y 3 R p b 2 4 x L 0 9 m Z n N o b 3 J l I H d l Y W x 0 a C 9 U e X B l I G 1 v Z G l m a c O p L n t D b 2 x 1 b W 4 x N j Y s M T Y 1 f S Z x d W 9 0 O y w m c X V v d D t T Z W N 0 a W 9 u M S 9 P Z m Z z a G 9 y Z S B 3 Z W F s d G g v V H l w Z S B t b 2 R p Z m n D q S 5 7 Q 2 9 s d W 1 u M T Y 3 L D E 2 N n 0 m c X V v d D s s J n F 1 b 3 Q 7 U 2 V j d G l v b j E v T 2 Z m c 2 h v c m U g d 2 V h b H R o L 1 R 5 c G U g b W 9 k a W Z p w 6 k u e 0 N v b H V t b j E 2 O C w x N j d 9 J n F 1 b 3 Q 7 L C Z x d W 9 0 O 1 N l Y 3 R p b 2 4 x L 0 9 m Z n N o b 3 J l I H d l Y W x 0 a C 9 U e X B l I G 1 v Z G l m a c O p L n t D b 2 x 1 b W 4 x N j k s M T Y 4 f S Z x d W 9 0 O y w m c X V v d D t T Z W N 0 a W 9 u M S 9 P Z m Z z a G 9 y Z S B 3 Z W F s d G g v V H l w Z S B t b 2 R p Z m n D q S 5 7 Q 2 9 s d W 1 u M T c w L D E 2 O X 0 m c X V v d D s s J n F 1 b 3 Q 7 U 2 V j d G l v b j E v T 2 Z m c 2 h v c m U g d 2 V h b H R o L 1 R 5 c G U g b W 9 k a W Z p w 6 k u e 0 N v b H V t b j E 3 M S w x N z B 9 J n F 1 b 3 Q 7 L C Z x d W 9 0 O 1 N l Y 3 R p b 2 4 x L 0 9 m Z n N o b 3 J l I H d l Y W x 0 a C 9 U e X B l I G 1 v Z G l m a c O p L n t D b 2 x 1 b W 4 x N z I s M T c x f S Z x d W 9 0 O y w m c X V v d D t T Z W N 0 a W 9 u M S 9 P Z m Z z a G 9 y Z S B 3 Z W F s d G g v V H l w Z S B t b 2 R p Z m n D q S 5 7 Q 2 9 s d W 1 u M T c z L D E 3 M n 0 m c X V v d D s s J n F 1 b 3 Q 7 U 2 V j d G l v b j E v T 2 Z m c 2 h v c m U g d 2 V h b H R o L 1 R 5 c G U g b W 9 k a W Z p w 6 k u e 0 N v b H V t b j E 3 N C w x N z N 9 J n F 1 b 3 Q 7 L C Z x d W 9 0 O 1 N l Y 3 R p b 2 4 x L 0 9 m Z n N o b 3 J l I H d l Y W x 0 a C 9 U e X B l I G 1 v Z G l m a c O p L n t D b 2 x 1 b W 4 x N z U s M T c 0 f S Z x d W 9 0 O y w m c X V v d D t T Z W N 0 a W 9 u M S 9 P Z m Z z a G 9 y Z S B 3 Z W F s d G g v V H l w Z S B t b 2 R p Z m n D q S 5 7 Q 2 9 s d W 1 u M T c 2 L D E 3 N X 0 m c X V v d D s s J n F 1 b 3 Q 7 U 2 V j d G l v b j E v T 2 Z m c 2 h v c m U g d 2 V h b H R o L 1 R 5 c G U g b W 9 k a W Z p w 6 k u e 0 N v b H V t b j E 3 N y w x N z Z 9 J n F 1 b 3 Q 7 L C Z x d W 9 0 O 1 N l Y 3 R p b 2 4 x L 0 9 m Z n N o b 3 J l I H d l Y W x 0 a C 9 U e X B l I G 1 v Z G l m a c O p L n t D b 2 x 1 b W 4 x N z g s M T c 3 f S Z x d W 9 0 O y w m c X V v d D t T Z W N 0 a W 9 u M S 9 P Z m Z z a G 9 y Z S B 3 Z W F s d G g v V H l w Z S B t b 2 R p Z m n D q S 5 7 Q 2 9 s d W 1 u M T c 5 L D E 3 O H 0 m c X V v d D s s J n F 1 b 3 Q 7 U 2 V j d G l v b j E v T 2 Z m c 2 h v c m U g d 2 V h b H R o L 1 R 5 c G U g b W 9 k a W Z p w 6 k u e 0 N v b H V t b j E 4 M C w x N z l 9 J n F 1 b 3 Q 7 L C Z x d W 9 0 O 1 N l Y 3 R p b 2 4 x L 0 9 m Z n N o b 3 J l I H d l Y W x 0 a C 9 U e X B l I G 1 v Z G l m a c O p L n t D b 2 x 1 b W 4 x O D E s M T g w f S Z x d W 9 0 O y w m c X V v d D t T Z W N 0 a W 9 u M S 9 P Z m Z z a G 9 y Z S B 3 Z W F s d G g v V H l w Z S B t b 2 R p Z m n D q S 5 7 Q 2 9 s d W 1 u M T g y L D E 4 M X 0 m c X V v d D s s J n F 1 b 3 Q 7 U 2 V j d G l v b j E v T 2 Z m c 2 h v c m U g d 2 V h b H R o L 1 R 5 c G U g b W 9 k a W Z p w 6 k u e 0 N v b H V t b j E 4 M y w x O D J 9 J n F 1 b 3 Q 7 L C Z x d W 9 0 O 1 N l Y 3 R p b 2 4 x L 0 9 m Z n N o b 3 J l I H d l Y W x 0 a C 9 U e X B l I G 1 v Z G l m a c O p L n t D b 2 x 1 b W 4 x O D Q s M T g z f S Z x d W 9 0 O y w m c X V v d D t T Z W N 0 a W 9 u M S 9 P Z m Z z a G 9 y Z S B 3 Z W F s d G g v V H l w Z S B t b 2 R p Z m n D q S 5 7 Q 2 9 s d W 1 u M T g 1 L D E 4 N H 0 m c X V v d D s s J n F 1 b 3 Q 7 U 2 V j d G l v b j E v T 2 Z m c 2 h v c m U g d 2 V h b H R o L 1 R 5 c G U g b W 9 k a W Z p w 6 k u e 0 N v b H V t b j E 4 N i w x O D V 9 J n F 1 b 3 Q 7 L C Z x d W 9 0 O 1 N l Y 3 R p b 2 4 x L 0 9 m Z n N o b 3 J l I H d l Y W x 0 a C 9 U e X B l I G 1 v Z G l m a c O p L n t D b 2 x 1 b W 4 x O D c s M T g 2 f S Z x d W 9 0 O y w m c X V v d D t T Z W N 0 a W 9 u M S 9 P Z m Z z a G 9 y Z S B 3 Z W F s d G g v V H l w Z S B t b 2 R p Z m n D q S 5 7 Q 2 9 s d W 1 u M T g 4 L D E 4 N 3 0 m c X V v d D s s J n F 1 b 3 Q 7 U 2 V j d G l v b j E v T 2 Z m c 2 h v c m U g d 2 V h b H R o L 1 R 5 c G U g b W 9 k a W Z p w 6 k u e 0 N v b H V t b j E 4 O S w x O D h 9 J n F 1 b 3 Q 7 L C Z x d W 9 0 O 1 N l Y 3 R p b 2 4 x L 0 9 m Z n N o b 3 J l I H d l Y W x 0 a C 9 U e X B l I G 1 v Z G l m a c O p L n t D b 2 x 1 b W 4 x O T A s M T g 5 f S Z x d W 9 0 O y w m c X V v d D t T Z W N 0 a W 9 u M S 9 P Z m Z z a G 9 y Z S B 3 Z W F s d G g v V H l w Z S B t b 2 R p Z m n D q S 5 7 Q 2 9 s d W 1 u M T k x L D E 5 M H 0 m c X V v d D s s J n F 1 b 3 Q 7 U 2 V j d G l v b j E v T 2 Z m c 2 h v c m U g d 2 V h b H R o L 1 R 5 c G U g b W 9 k a W Z p w 6 k u e 0 N v b H V t b j E 5 M i w x O T F 9 J n F 1 b 3 Q 7 L C Z x d W 9 0 O 1 N l Y 3 R p b 2 4 x L 0 9 m Z n N o b 3 J l I H d l Y W x 0 a C 9 U e X B l I G 1 v Z G l m a c O p L n t D b 2 x 1 b W 4 x O T M s M T k y f S Z x d W 9 0 O y w m c X V v d D t T Z W N 0 a W 9 u M S 9 P Z m Z z a G 9 y Z S B 3 Z W F s d G g v V H l w Z S B t b 2 R p Z m n D q S 5 7 Q 2 9 s d W 1 u M T k 0 L D E 5 M 3 0 m c X V v d D s s J n F 1 b 3 Q 7 U 2 V j d G l v b j E v T 2 Z m c 2 h v c m U g d 2 V h b H R o L 1 R 5 c G U g b W 9 k a W Z p w 6 k u e 0 N v b H V t b j E 5 N S w x O T R 9 J n F 1 b 3 Q 7 L C Z x d W 9 0 O 1 N l Y 3 R p b 2 4 x L 0 9 m Z n N o b 3 J l I H d l Y W x 0 a C 9 U e X B l I G 1 v Z G l m a c O p L n t D b 2 x 1 b W 4 x O T Y s M T k 1 f S Z x d W 9 0 O y w m c X V v d D t T Z W N 0 a W 9 u M S 9 P Z m Z z a G 9 y Z S B 3 Z W F s d G g v V H l w Z S B t b 2 R p Z m n D q S 5 7 Q 2 9 s d W 1 u M T k 3 L D E 5 N n 0 m c X V v d D s s J n F 1 b 3 Q 7 U 2 V j d G l v b j E v T 2 Z m c 2 h v c m U g d 2 V h b H R o L 1 R 5 c G U g b W 9 k a W Z p w 6 k u e 0 N v b H V t b j E 5 O C w x O T d 9 J n F 1 b 3 Q 7 L C Z x d W 9 0 O 1 N l Y 3 R p b 2 4 x L 0 9 m Z n N o b 3 J l I H d l Y W x 0 a C 9 U e X B l I G 1 v Z G l m a c O p L n t D b 2 x 1 b W 4 x O T k s M T k 4 f S Z x d W 9 0 O y w m c X V v d D t T Z W N 0 a W 9 u M S 9 P Z m Z z a G 9 y Z S B 3 Z W F s d G g v V H l w Z S B t b 2 R p Z m n D q S 5 7 Q 2 9 s d W 1 u M j A w L D E 5 O X 0 m c X V v d D s s J n F 1 b 3 Q 7 U 2 V j d G l v b j E v T 2 Z m c 2 h v c m U g d 2 V h b H R o L 1 R 5 c G U g b W 9 k a W Z p w 6 k u e 0 N v b H V t b j I w M S w y M D B 9 J n F 1 b 3 Q 7 L C Z x d W 9 0 O 1 N l Y 3 R p b 2 4 x L 0 9 m Z n N o b 3 J l I H d l Y W x 0 a C 9 U e X B l I G 1 v Z G l m a c O p L n t D b 2 x 1 b W 4 y M D I s M j A x f S Z x d W 9 0 O y w m c X V v d D t T Z W N 0 a W 9 u M S 9 P Z m Z z a G 9 y Z S B 3 Z W F s d G g v V H l w Z S B t b 2 R p Z m n D q S 5 7 Q 2 9 s d W 1 u M j A z L D I w M n 0 m c X V v d D s s J n F 1 b 3 Q 7 U 2 V j d G l v b j E v T 2 Z m c 2 h v c m U g d 2 V h b H R o L 1 R 5 c G U g b W 9 k a W Z p w 6 k u e 0 N v b H V t b j I w N C w y M D N 9 J n F 1 b 3 Q 7 L C Z x d W 9 0 O 1 N l Y 3 R p b 2 4 x L 0 9 m Z n N o b 3 J l I H d l Y W x 0 a C 9 U e X B l I G 1 v Z G l m a c O p L n t D b 2 x 1 b W 4 y M D U s M j A 0 f S Z x d W 9 0 O y w m c X V v d D t T Z W N 0 a W 9 u M S 9 P Z m Z z a G 9 y Z S B 3 Z W F s d G g v V H l w Z S B t b 2 R p Z m n D q S 5 7 Q 2 9 s d W 1 u M j A 2 L D I w N X 0 m c X V v d D s s J n F 1 b 3 Q 7 U 2 V j d G l v b j E v T 2 Z m c 2 h v c m U g d 2 V h b H R o L 1 R 5 c G U g b W 9 k a W Z p w 6 k u e 0 N v b H V t b j I w N y w y M D Z 9 J n F 1 b 3 Q 7 L C Z x d W 9 0 O 1 N l Y 3 R p b 2 4 x L 0 9 m Z n N o b 3 J l I H d l Y W x 0 a C 9 U e X B l I G 1 v Z G l m a c O p L n t D b 2 x 1 b W 4 y M D g s M j A 3 f S Z x d W 9 0 O y w m c X V v d D t T Z W N 0 a W 9 u M S 9 P Z m Z z a G 9 y Z S B 3 Z W F s d G g v V H l w Z S B t b 2 R p Z m n D q S 5 7 Q 2 9 s d W 1 u M j A 5 L D I w O H 0 m c X V v d D s s J n F 1 b 3 Q 7 U 2 V j d G l v b j E v T 2 Z m c 2 h v c m U g d 2 V h b H R o L 1 R 5 c G U g b W 9 k a W Z p w 6 k u e 0 N v b H V t b j I x M C w y M D l 9 J n F 1 b 3 Q 7 L C Z x d W 9 0 O 1 N l Y 3 R p b 2 4 x L 0 9 m Z n N o b 3 J l I H d l Y W x 0 a C 9 U e X B l I G 1 v Z G l m a c O p L n t D b 2 x 1 b W 4 y M T E s M j E w f S Z x d W 9 0 O y w m c X V v d D t T Z W N 0 a W 9 u M S 9 P Z m Z z a G 9 y Z S B 3 Z W F s d G g v V H l w Z S B t b 2 R p Z m n D q S 5 7 Q 2 9 s d W 1 u M j E y L D I x M X 0 m c X V v d D s s J n F 1 b 3 Q 7 U 2 V j d G l v b j E v T 2 Z m c 2 h v c m U g d 2 V h b H R o L 1 R 5 c G U g b W 9 k a W Z p w 6 k u e 0 N v b H V t b j I x M y w y M T J 9 J n F 1 b 3 Q 7 L C Z x d W 9 0 O 1 N l Y 3 R p b 2 4 x L 0 9 m Z n N o b 3 J l I H d l Y W x 0 a C 9 U e X B l I G 1 v Z G l m a c O p L n t D b 2 x 1 b W 4 y M T Q s M j E z f S Z x d W 9 0 O y w m c X V v d D t T Z W N 0 a W 9 u M S 9 P Z m Z z a G 9 y Z S B 3 Z W F s d G g v V H l w Z S B t b 2 R p Z m n D q S 5 7 Q 2 9 s d W 1 u M j E 1 L D I x N H 0 m c X V v d D s s J n F 1 b 3 Q 7 U 2 V j d G l v b j E v T 2 Z m c 2 h v c m U g d 2 V h b H R o L 1 R 5 c G U g b W 9 k a W Z p w 6 k u e 0 N v b H V t b j I x N i w y M T V 9 J n F 1 b 3 Q 7 L C Z x d W 9 0 O 1 N l Y 3 R p b 2 4 x L 0 9 m Z n N o b 3 J l I H d l Y W x 0 a C 9 U e X B l I G 1 v Z G l m a c O p L n t D b 2 x 1 b W 4 y M T c s M j E 2 f S Z x d W 9 0 O y w m c X V v d D t T Z W N 0 a W 9 u M S 9 P Z m Z z a G 9 y Z S B 3 Z W F s d G g v V H l w Z S B t b 2 R p Z m n D q S 5 7 Q 2 9 s d W 1 u M j E 4 L D I x N 3 0 m c X V v d D s s J n F 1 b 3 Q 7 U 2 V j d G l v b j E v T 2 Z m c 2 h v c m U g d 2 V h b H R o L 1 R 5 c G U g b W 9 k a W Z p w 6 k u e 0 N v b H V t b j I x O S w y M T h 9 J n F 1 b 3 Q 7 L C Z x d W 9 0 O 1 N l Y 3 R p b 2 4 x L 0 9 m Z n N o b 3 J l I H d l Y W x 0 a C 9 U e X B l I G 1 v Z G l m a c O p L n t D b 2 x 1 b W 4 y M j A s M j E 5 f S Z x d W 9 0 O y w m c X V v d D t T Z W N 0 a W 9 u M S 9 P Z m Z z a G 9 y Z S B 3 Z W F s d G g v V H l w Z S B t b 2 R p Z m n D q S 5 7 Q 2 9 s d W 1 u M j I x L D I y M H 0 m c X V v d D s s J n F 1 b 3 Q 7 U 2 V j d G l v b j E v T 2 Z m c 2 h v c m U g d 2 V h b H R o L 1 R 5 c G U g b W 9 k a W Z p w 6 k u e 0 N v b H V t b j I y M i w y M j F 9 J n F 1 b 3 Q 7 L C Z x d W 9 0 O 1 N l Y 3 R p b 2 4 x L 0 9 m Z n N o b 3 J l I H d l Y W x 0 a C 9 U e X B l I G 1 v Z G l m a c O p L n t D b 2 x 1 b W 4 y M j M s M j I y f S Z x d W 9 0 O y w m c X V v d D t T Z W N 0 a W 9 u M S 9 P Z m Z z a G 9 y Z S B 3 Z W F s d G g v V H l w Z S B t b 2 R p Z m n D q S 5 7 Q 2 9 s d W 1 u M j I 0 L D I y M 3 0 m c X V v d D s s J n F 1 b 3 Q 7 U 2 V j d G l v b j E v T 2 Z m c 2 h v c m U g d 2 V h b H R o L 1 R 5 c G U g b W 9 k a W Z p w 6 k u e 0 N v b H V t b j I y N S w y M j R 9 J n F 1 b 3 Q 7 L C Z x d W 9 0 O 1 N l Y 3 R p b 2 4 x L 0 9 m Z n N o b 3 J l I H d l Y W x 0 a C 9 U e X B l I G 1 v Z G l m a c O p L n t D b 2 x 1 b W 4 y M j Y s M j I 1 f S Z x d W 9 0 O y w m c X V v d D t T Z W N 0 a W 9 u M S 9 P Z m Z z a G 9 y Z S B 3 Z W F s d G g v V H l w Z S B t b 2 R p Z m n D q S 5 7 Q 2 9 s d W 1 u M j I 3 L D I y N n 0 m c X V v d D s s J n F 1 b 3 Q 7 U 2 V j d G l v b j E v T 2 Z m c 2 h v c m U g d 2 V h b H R o L 1 R 5 c G U g b W 9 k a W Z p w 6 k u e 0 N v b H V t b j I y O C w y M j d 9 J n F 1 b 3 Q 7 L C Z x d W 9 0 O 1 N l Y 3 R p b 2 4 x L 0 9 m Z n N o b 3 J l I H d l Y W x 0 a C 9 U e X B l I G 1 v Z G l m a c O p L n t D b 2 x 1 b W 4 y M j k s M j I 4 f S Z x d W 9 0 O y w m c X V v d D t T Z W N 0 a W 9 u M S 9 P Z m Z z a G 9 y Z S B 3 Z W F s d G g v V H l w Z S B t b 2 R p Z m n D q S 5 7 Q 2 9 s d W 1 u M j M w L D I y O X 0 m c X V v d D s s J n F 1 b 3 Q 7 U 2 V j d G l v b j E v T 2 Z m c 2 h v c m U g d 2 V h b H R o L 1 R 5 c G U g b W 9 k a W Z p w 6 k u e 0 N v b H V t b j I z M S w y M z B 9 J n F 1 b 3 Q 7 L C Z x d W 9 0 O 1 N l Y 3 R p b 2 4 x L 0 9 m Z n N o b 3 J l I H d l Y W x 0 a C 9 U e X B l I G 1 v Z G l m a c O p L n t D b 2 x 1 b W 4 y M z I s M j M x f S Z x d W 9 0 O y w m c X V v d D t T Z W N 0 a W 9 u M S 9 P Z m Z z a G 9 y Z S B 3 Z W F s d G g v V H l w Z S B t b 2 R p Z m n D q S 5 7 Q 2 9 s d W 1 u M j M z L D I z M n 0 m c X V v d D s s J n F 1 b 3 Q 7 U 2 V j d G l v b j E v T 2 Z m c 2 h v c m U g d 2 V h b H R o L 1 R 5 c G U g b W 9 k a W Z p w 6 k u e 0 N v b H V t b j I z N C w y M z N 9 J n F 1 b 3 Q 7 L C Z x d W 9 0 O 1 N l Y 3 R p b 2 4 x L 0 9 m Z n N o b 3 J l I H d l Y W x 0 a C 9 U e X B l I G 1 v Z G l m a c O p L n t D b 2 x 1 b W 4 y M z U s M j M 0 f S Z x d W 9 0 O y w m c X V v d D t T Z W N 0 a W 9 u M S 9 P Z m Z z a G 9 y Z S B 3 Z W F s d G g v V H l w Z S B t b 2 R p Z m n D q S 5 7 Q 2 9 s d W 1 u M j M 2 L D I z N X 0 m c X V v d D s s J n F 1 b 3 Q 7 U 2 V j d G l v b j E v T 2 Z m c 2 h v c m U g d 2 V h b H R o L 1 R 5 c G U g b W 9 k a W Z p w 6 k u e 0 N v b H V t b j I z N y w y M z Z 9 J n F 1 b 3 Q 7 L C Z x d W 9 0 O 1 N l Y 3 R p b 2 4 x L 0 9 m Z n N o b 3 J l I H d l Y W x 0 a C 9 U e X B l I G 1 v Z G l m a c O p L n t D b 2 x 1 b W 4 y M z g s M j M 3 f S Z x d W 9 0 O y w m c X V v d D t T Z W N 0 a W 9 u M S 9 P Z m Z z a G 9 y Z S B 3 Z W F s d G g v V H l w Z S B t b 2 R p Z m n D q S 5 7 Q 2 9 s d W 1 u M j M 5 L D I z O H 0 m c X V v d D s s J n F 1 b 3 Q 7 U 2 V j d G l v b j E v T 2 Z m c 2 h v c m U g d 2 V h b H R o L 1 R 5 c G U g b W 9 k a W Z p w 6 k u e 0 N v b H V t b j I 0 M C w y M z l 9 J n F 1 b 3 Q 7 L C Z x d W 9 0 O 1 N l Y 3 R p b 2 4 x L 0 9 m Z n N o b 3 J l I H d l Y W x 0 a C 9 U e X B l I G 1 v Z G l m a c O p L n t D b 2 x 1 b W 4 y N D E s M j Q w f S Z x d W 9 0 O y w m c X V v d D t T Z W N 0 a W 9 u M S 9 P Z m Z z a G 9 y Z S B 3 Z W F s d G g v V H l w Z S B t b 2 R p Z m n D q S 5 7 Q 2 9 s d W 1 u M j Q y L D I 0 M X 0 m c X V v d D s s J n F 1 b 3 Q 7 U 2 V j d G l v b j E v T 2 Z m c 2 h v c m U g d 2 V h b H R o L 1 R 5 c G U g b W 9 k a W Z p w 6 k u e 0 N v b H V t b j I 0 M y w y N D J 9 J n F 1 b 3 Q 7 L C Z x d W 9 0 O 1 N l Y 3 R p b 2 4 x L 0 9 m Z n N o b 3 J l I H d l Y W x 0 a C 9 U e X B l I G 1 v Z G l m a c O p L n t D b 2 x 1 b W 4 y N D Q s M j Q z f S Z x d W 9 0 O y w m c X V v d D t T Z W N 0 a W 9 u M S 9 P Z m Z z a G 9 y Z S B 3 Z W F s d G g v V H l w Z S B t b 2 R p Z m n D q S 5 7 Q 2 9 s d W 1 u M j Q 1 L D I 0 N H 0 m c X V v d D s s J n F 1 b 3 Q 7 U 2 V j d G l v b j E v T 2 Z m c 2 h v c m U g d 2 V h b H R o L 1 R 5 c G U g b W 9 k a W Z p w 6 k u e 0 N v b H V t b j I 0 N i w y N D V 9 J n F 1 b 3 Q 7 L C Z x d W 9 0 O 1 N l Y 3 R p b 2 4 x L 0 9 m Z n N o b 3 J l I H d l Y W x 0 a C 9 U e X B l I G 1 v Z G l m a c O p L n t D b 2 x 1 b W 4 y N D c s M j Q 2 f S Z x d W 9 0 O y w m c X V v d D t T Z W N 0 a W 9 u M S 9 P Z m Z z a G 9 y Z S B 3 Z W F s d G g v V H l w Z S B t b 2 R p Z m n D q S 5 7 Q 2 9 s d W 1 u M j Q 4 L D I 0 N 3 0 m c X V v d D s s J n F 1 b 3 Q 7 U 2 V j d G l v b j E v T 2 Z m c 2 h v c m U g d 2 V h b H R o L 1 R 5 c G U g b W 9 k a W Z p w 6 k u e 0 N v b H V t b j I 0 O S w y N D h 9 J n F 1 b 3 Q 7 L C Z x d W 9 0 O 1 N l Y 3 R p b 2 4 x L 0 9 m Z n N o b 3 J l I H d l Y W x 0 a C 9 U e X B l I G 1 v Z G l m a c O p L n t D b 2 x 1 b W 4 y N T A s M j Q 5 f S Z x d W 9 0 O y w m c X V v d D t T Z W N 0 a W 9 u M S 9 P Z m Z z a G 9 y Z S B 3 Z W F s d G g v V H l w Z S B t b 2 R p Z m n D q S 5 7 Q 2 9 s d W 1 u M j U x L D I 1 M H 0 m c X V v d D s s J n F 1 b 3 Q 7 U 2 V j d G l v b j E v T 2 Z m c 2 h v c m U g d 2 V h b H R o L 1 R 5 c G U g b W 9 k a W Z p w 6 k u e 0 N v b H V t b j I 1 M i w y N T F 9 J n F 1 b 3 Q 7 L C Z x d W 9 0 O 1 N l Y 3 R p b 2 4 x L 0 9 m Z n N o b 3 J l I H d l Y W x 0 a C 9 U e X B l I G 1 v Z G l m a c O p L n t D b 2 x 1 b W 4 y N T M s M j U y f S Z x d W 9 0 O y w m c X V v d D t T Z W N 0 a W 9 u M S 9 P Z m Z z a G 9 y Z S B 3 Z W F s d G g v V H l w Z S B t b 2 R p Z m n D q S 5 7 Q 2 9 s d W 1 u M j U 0 L D I 1 M 3 0 m c X V v d D s s J n F 1 b 3 Q 7 U 2 V j d G l v b j E v T 2 Z m c 2 h v c m U g d 2 V h b H R o L 1 R 5 c G U g b W 9 k a W Z p w 6 k u e 0 N v b H V t b j I 1 N S w y N T R 9 J n F 1 b 3 Q 7 L C Z x d W 9 0 O 1 N l Y 3 R p b 2 4 x L 0 9 m Z n N o b 3 J l I H d l Y W x 0 a C 9 U e X B l I G 1 v Z G l m a c O p L n t D b 2 x 1 b W 4 y N T Y s M j U 1 f S Z x d W 9 0 O y w m c X V v d D t T Z W N 0 a W 9 u M S 9 P Z m Z z a G 9 y Z S B 3 Z W F s d G g v V H l w Z S B t b 2 R p Z m n D q S 5 7 Q 2 9 s d W 1 u M j U 3 L D I 1 N n 0 m c X V v d D s s J n F 1 b 3 Q 7 U 2 V j d G l v b j E v T 2 Z m c 2 h v c m U g d 2 V h b H R o L 1 R 5 c G U g b W 9 k a W Z p w 6 k u e 0 N v b H V t b j I 1 O C w y N T d 9 J n F 1 b 3 Q 7 L C Z x d W 9 0 O 1 N l Y 3 R p b 2 4 x L 0 9 m Z n N o b 3 J l I H d l Y W x 0 a C 9 U e X B l I G 1 v Z G l m a c O p L n t D b 2 x 1 b W 4 y N T k s M j U 4 f S Z x d W 9 0 O y w m c X V v d D t T Z W N 0 a W 9 u M S 9 P Z m Z z a G 9 y Z S B 3 Z W F s d G g v V H l w Z S B t b 2 R p Z m n D q S 5 7 Q 2 9 s d W 1 u M j Y w L D I 1 O X 0 m c X V v d D s s J n F 1 b 3 Q 7 U 2 V j d G l v b j E v T 2 Z m c 2 h v c m U g d 2 V h b H R o L 1 R 5 c G U g b W 9 k a W Z p w 6 k u e 0 N v b H V t b j I 2 M S w y N j B 9 J n F 1 b 3 Q 7 L C Z x d W 9 0 O 1 N l Y 3 R p b 2 4 x L 0 9 m Z n N o b 3 J l I H d l Y W x 0 a C 9 U e X B l I G 1 v Z G l m a c O p L n t D b 2 x 1 b W 4 y N j I s M j Y x f S Z x d W 9 0 O y w m c X V v d D t T Z W N 0 a W 9 u M S 9 P Z m Z z a G 9 y Z S B 3 Z W F s d G g v V H l w Z S B t b 2 R p Z m n D q S 5 7 Q 2 9 s d W 1 u M j Y z L D I 2 M n 0 m c X V v d D s s J n F 1 b 3 Q 7 U 2 V j d G l v b j E v T 2 Z m c 2 h v c m U g d 2 V h b H R o L 1 R 5 c G U g b W 9 k a W Z p w 6 k u e 0 N v b H V t b j I 2 N C w y N j N 9 J n F 1 b 3 Q 7 L C Z x d W 9 0 O 1 N l Y 3 R p b 2 4 x L 0 9 m Z n N o b 3 J l I H d l Y W x 0 a C 9 U e X B l I G 1 v Z G l m a c O p L n t D b 2 x 1 b W 4 y N j U s M j Y 0 f S Z x d W 9 0 O y w m c X V v d D t T Z W N 0 a W 9 u M S 9 P Z m Z z a G 9 y Z S B 3 Z W F s d G g v V H l w Z S B t b 2 R p Z m n D q S 5 7 Q 2 9 s d W 1 u M j Y 2 L D I 2 N X 0 m c X V v d D s s J n F 1 b 3 Q 7 U 2 V j d G l v b j E v T 2 Z m c 2 h v c m U g d 2 V h b H R o L 1 R 5 c G U g b W 9 k a W Z p w 6 k u e 0 N v b H V t b j I 2 N y w y N j Z 9 J n F 1 b 3 Q 7 L C Z x d W 9 0 O 1 N l Y 3 R p b 2 4 x L 0 9 m Z n N o b 3 J l I H d l Y W x 0 a C 9 U e X B l I G 1 v Z G l m a c O p L n t D b 2 x 1 b W 4 y N j g s M j Y 3 f S Z x d W 9 0 O y w m c X V v d D t T Z W N 0 a W 9 u M S 9 P Z m Z z a G 9 y Z S B 3 Z W F s d G g v V H l w Z S B t b 2 R p Z m n D q S 5 7 Q 2 9 s d W 1 u M j Y 5 L D I 2 O H 0 m c X V v d D s s J n F 1 b 3 Q 7 U 2 V j d G l v b j E v T 2 Z m c 2 h v c m U g d 2 V h b H R o L 1 R 5 c G U g b W 9 k a W Z p w 6 k u e 0 N v b H V t b j I 3 M C w y N j l 9 J n F 1 b 3 Q 7 L C Z x d W 9 0 O 1 N l Y 3 R p b 2 4 x L 0 9 m Z n N o b 3 J l I H d l Y W x 0 a C 9 U e X B l I G 1 v Z G l m a c O p L n t D b 2 x 1 b W 4 y N z E s M j c w f S Z x d W 9 0 O y w m c X V v d D t T Z W N 0 a W 9 u M S 9 P Z m Z z a G 9 y Z S B 3 Z W F s d G g v V H l w Z S B t b 2 R p Z m n D q S 5 7 Q 2 9 s d W 1 u M j c y L D I 3 M X 0 m c X V v d D s s J n F 1 b 3 Q 7 U 2 V j d G l v b j E v T 2 Z m c 2 h v c m U g d 2 V h b H R o L 1 R 5 c G U g b W 9 k a W Z p w 6 k u e 0 N v b H V t b j I 3 M y w y N z J 9 J n F 1 b 3 Q 7 L C Z x d W 9 0 O 1 N l Y 3 R p b 2 4 x L 0 9 m Z n N o b 3 J l I H d l Y W x 0 a C 9 U e X B l I G 1 v Z G l m a c O p L n t D b 2 x 1 b W 4 y N z Q s M j c z f S Z x d W 9 0 O y w m c X V v d D t T Z W N 0 a W 9 u M S 9 P Z m Z z a G 9 y Z S B 3 Z W F s d G g v V H l w Z S B t b 2 R p Z m n D q S 5 7 Q 2 9 s d W 1 u M j c 1 L D I 3 N H 0 m c X V v d D s s J n F 1 b 3 Q 7 U 2 V j d G l v b j E v T 2 Z m c 2 h v c m U g d 2 V h b H R o L 1 R 5 c G U g b W 9 k a W Z p w 6 k u e 0 N v b H V t b j I 3 N i w y N z V 9 J n F 1 b 3 Q 7 L C Z x d W 9 0 O 1 N l Y 3 R p b 2 4 x L 0 9 m Z n N o b 3 J l I H d l Y W x 0 a C 9 U e X B l I G 1 v Z G l m a c O p L n t D b 2 x 1 b W 4 y N z c s M j c 2 f S Z x d W 9 0 O y w m c X V v d D t T Z W N 0 a W 9 u M S 9 P Z m Z z a G 9 y Z S B 3 Z W F s d G g v V H l w Z S B t b 2 R p Z m n D q S 5 7 Q 2 9 s d W 1 u M j c 4 L D I 3 N 3 0 m c X V v d D s s J n F 1 b 3 Q 7 U 2 V j d G l v b j E v T 2 Z m c 2 h v c m U g d 2 V h b H R o L 1 R 5 c G U g b W 9 k a W Z p w 6 k u e 0 N v b H V t b j I 3 O S w y N z h 9 J n F 1 b 3 Q 7 L C Z x d W 9 0 O 1 N l Y 3 R p b 2 4 x L 0 9 m Z n N o b 3 J l I H d l Y W x 0 a C 9 U e X B l I G 1 v Z G l m a c O p L n t D b 2 x 1 b W 4 y O D A s M j c 5 f S Z x d W 9 0 O y w m c X V v d D t T Z W N 0 a W 9 u M S 9 P Z m Z z a G 9 y Z S B 3 Z W F s d G g v V H l w Z S B t b 2 R p Z m n D q S 5 7 Q 2 9 s d W 1 u M j g x L D I 4 M H 0 m c X V v d D s s J n F 1 b 3 Q 7 U 2 V j d G l v b j E v T 2 Z m c 2 h v c m U g d 2 V h b H R o L 1 R 5 c G U g b W 9 k a W Z p w 6 k u e 0 N v b H V t b j I 4 M i w y O D F 9 J n F 1 b 3 Q 7 L C Z x d W 9 0 O 1 N l Y 3 R p b 2 4 x L 0 9 m Z n N o b 3 J l I H d l Y W x 0 a C 9 U e X B l I G 1 v Z G l m a c O p L n t D b 2 x 1 b W 4 y O D M s M j g y f S Z x d W 9 0 O y w m c X V v d D t T Z W N 0 a W 9 u M S 9 P Z m Z z a G 9 y Z S B 3 Z W F s d G g v V H l w Z S B t b 2 R p Z m n D q S 5 7 Q 2 9 s d W 1 u M j g 0 L D I 4 M 3 0 m c X V v d D s s J n F 1 b 3 Q 7 U 2 V j d G l v b j E v T 2 Z m c 2 h v c m U g d 2 V h b H R o L 1 R 5 c G U g b W 9 k a W Z p w 6 k u e 0 N v b H V t b j I 4 N S w y O D R 9 J n F 1 b 3 Q 7 L C Z x d W 9 0 O 1 N l Y 3 R p b 2 4 x L 0 9 m Z n N o b 3 J l I H d l Y W x 0 a C 9 U e X B l I G 1 v Z G l m a c O p L n t D b 2 x 1 b W 4 y O D Y s M j g 1 f S Z x d W 9 0 O y w m c X V v d D t T Z W N 0 a W 9 u M S 9 P Z m Z z a G 9 y Z S B 3 Z W F s d G g v V H l w Z S B t b 2 R p Z m n D q S 5 7 Q 2 9 s d W 1 u M j g 3 L D I 4 N n 0 m c X V v d D s s J n F 1 b 3 Q 7 U 2 V j d G l v b j E v T 2 Z m c 2 h v c m U g d 2 V h b H R o L 1 R 5 c G U g b W 9 k a W Z p w 6 k u e 0 N v b H V t b j I 4 O C w y O D d 9 J n F 1 b 3 Q 7 L C Z x d W 9 0 O 1 N l Y 3 R p b 2 4 x L 0 9 m Z n N o b 3 J l I H d l Y W x 0 a C 9 U e X B l I G 1 v Z G l m a c O p L n t D b 2 x 1 b W 4 y O D k s M j g 4 f S Z x d W 9 0 O y w m c X V v d D t T Z W N 0 a W 9 u M S 9 P Z m Z z a G 9 y Z S B 3 Z W F s d G g v V H l w Z S B t b 2 R p Z m n D q S 5 7 Q 2 9 s d W 1 u M j k w L D I 4 O X 0 m c X V v d D s s J n F 1 b 3 Q 7 U 2 V j d G l v b j E v T 2 Z m c 2 h v c m U g d 2 V h b H R o L 1 R 5 c G U g b W 9 k a W Z p w 6 k u e 0 N v b H V t b j I 5 M S w y O T B 9 J n F 1 b 3 Q 7 L C Z x d W 9 0 O 1 N l Y 3 R p b 2 4 x L 0 9 m Z n N o b 3 J l I H d l Y W x 0 a C 9 U e X B l I G 1 v Z G l m a c O p L n t D b 2 x 1 b W 4 y O T I s M j k x f S Z x d W 9 0 O y w m c X V v d D t T Z W N 0 a W 9 u M S 9 P Z m Z z a G 9 y Z S B 3 Z W F s d G g v V H l w Z S B t b 2 R p Z m n D q S 5 7 Q 2 9 s d W 1 u M j k z L D I 5 M n 0 m c X V v d D s s J n F 1 b 3 Q 7 U 2 V j d G l v b j E v T 2 Z m c 2 h v c m U g d 2 V h b H R o L 1 R 5 c G U g b W 9 k a W Z p w 6 k u e 0 N v b H V t b j I 5 N C w y O T N 9 J n F 1 b 3 Q 7 L C Z x d W 9 0 O 1 N l Y 3 R p b 2 4 x L 0 9 m Z n N o b 3 J l I H d l Y W x 0 a C 9 U e X B l I G 1 v Z G l m a c O p L n t D b 2 x 1 b W 4 y O T U s M j k 0 f S Z x d W 9 0 O y w m c X V v d D t T Z W N 0 a W 9 u M S 9 P Z m Z z a G 9 y Z S B 3 Z W F s d G g v V H l w Z S B t b 2 R p Z m n D q S 5 7 Q 2 9 s d W 1 u M j k 2 L D I 5 N X 0 m c X V v d D s s J n F 1 b 3 Q 7 U 2 V j d G l v b j E v T 2 Z m c 2 h v c m U g d 2 V h b H R o L 1 R 5 c G U g b W 9 k a W Z p w 6 k u e 0 N v b H V t b j I 5 N y w y O T Z 9 J n F 1 b 3 Q 7 L C Z x d W 9 0 O 1 N l Y 3 R p b 2 4 x L 0 9 m Z n N o b 3 J l I H d l Y W x 0 a C 9 U e X B l I G 1 v Z G l m a c O p L n t D b 2 x 1 b W 4 y O T g s M j k 3 f S Z x d W 9 0 O y w m c X V v d D t T Z W N 0 a W 9 u M S 9 P Z m Z z a G 9 y Z S B 3 Z W F s d G g v V H l w Z S B t b 2 R p Z m n D q S 5 7 Q 2 9 s d W 1 u M j k 5 L D I 5 O H 0 m c X V v d D s s J n F 1 b 3 Q 7 U 2 V j d G l v b j E v T 2 Z m c 2 h v c m U g d 2 V h b H R o L 1 R 5 c G U g b W 9 k a W Z p w 6 k u e 0 N v b H V t b j M w M C w y O T l 9 J n F 1 b 3 Q 7 L C Z x d W 9 0 O 1 N l Y 3 R p b 2 4 x L 0 9 m Z n N o b 3 J l I H d l Y W x 0 a C 9 U e X B l I G 1 v Z G l m a c O p L n t D b 2 x 1 b W 4 z M D E s M z A w f S Z x d W 9 0 O y w m c X V v d D t T Z W N 0 a W 9 u M S 9 P Z m Z z a G 9 y Z S B 3 Z W F s d G g v V H l w Z S B t b 2 R p Z m n D q S 5 7 Q 2 9 s d W 1 u M z A y L D M w M X 0 m c X V v d D s s J n F 1 b 3 Q 7 U 2 V j d G l v b j E v T 2 Z m c 2 h v c m U g d 2 V h b H R o L 1 R 5 c G U g b W 9 k a W Z p w 6 k u e 0 N v b H V t b j M w M y w z M D J 9 J n F 1 b 3 Q 7 L C Z x d W 9 0 O 1 N l Y 3 R p b 2 4 x L 0 9 m Z n N o b 3 J l I H d l Y W x 0 a C 9 U e X B l I G 1 v Z G l m a c O p L n t D b 2 x 1 b W 4 z M D Q s M z A z f S Z x d W 9 0 O y w m c X V v d D t T Z W N 0 a W 9 u M S 9 P Z m Z z a G 9 y Z S B 3 Z W F s d G g v V H l w Z S B t b 2 R p Z m n D q S 5 7 Q 2 9 s d W 1 u M z A 1 L D M w N H 0 m c X V v d D s s J n F 1 b 3 Q 7 U 2 V j d G l v b j E v T 2 Z m c 2 h v c m U g d 2 V h b H R o L 1 R 5 c G U g b W 9 k a W Z p w 6 k u e 0 N v b H V t b j M w N i w z M D V 9 J n F 1 b 3 Q 7 L C Z x d W 9 0 O 1 N l Y 3 R p b 2 4 x L 0 9 m Z n N o b 3 J l I H d l Y W x 0 a C 9 U e X B l I G 1 v Z G l m a c O p L n t D b 2 x 1 b W 4 z M D c s M z A 2 f S Z x d W 9 0 O y w m c X V v d D t T Z W N 0 a W 9 u M S 9 P Z m Z z a G 9 y Z S B 3 Z W F s d G g v V H l w Z S B t b 2 R p Z m n D q S 5 7 Q 2 9 s d W 1 u M z A 4 L D M w N 3 0 m c X V v d D s s J n F 1 b 3 Q 7 U 2 V j d G l v b j E v T 2 Z m c 2 h v c m U g d 2 V h b H R o L 1 R 5 c G U g b W 9 k a W Z p w 6 k u e 0 N v b H V t b j M w O S w z M D h 9 J n F 1 b 3 Q 7 L C Z x d W 9 0 O 1 N l Y 3 R p b 2 4 x L 0 9 m Z n N o b 3 J l I H d l Y W x 0 a C 9 U e X B l I G 1 v Z G l m a c O p L n t D b 2 x 1 b W 4 z M T A s M z A 5 f S Z x d W 9 0 O y w m c X V v d D t T Z W N 0 a W 9 u M S 9 P Z m Z z a G 9 y Z S B 3 Z W F s d G g v V H l w Z S B t b 2 R p Z m n D q S 5 7 Q 2 9 s d W 1 u M z E x L D M x M H 0 m c X V v d D s s J n F 1 b 3 Q 7 U 2 V j d G l v b j E v T 2 Z m c 2 h v c m U g d 2 V h b H R o L 1 R 5 c G U g b W 9 k a W Z p w 6 k u e 0 N v b H V t b j M x M i w z M T F 9 J n F 1 b 3 Q 7 L C Z x d W 9 0 O 1 N l Y 3 R p b 2 4 x L 0 9 m Z n N o b 3 J l I H d l Y W x 0 a C 9 U e X B l I G 1 v Z G l m a c O p L n t D b 2 x 1 b W 4 z M T M s M z E y f S Z x d W 9 0 O y w m c X V v d D t T Z W N 0 a W 9 u M S 9 P Z m Z z a G 9 y Z S B 3 Z W F s d G g v V H l w Z S B t b 2 R p Z m n D q S 5 7 Q 2 9 s d W 1 u M z E 0 L D M x M 3 0 m c X V v d D s s J n F 1 b 3 Q 7 U 2 V j d G l v b j E v T 2 Z m c 2 h v c m U g d 2 V h b H R o L 1 R 5 c G U g b W 9 k a W Z p w 6 k u e 0 N v b H V t b j M x N S w z M T R 9 J n F 1 b 3 Q 7 L C Z x d W 9 0 O 1 N l Y 3 R p b 2 4 x L 0 9 m Z n N o b 3 J l I H d l Y W x 0 a C 9 U e X B l I G 1 v Z G l m a c O p L n t D b 2 x 1 b W 4 z M T Y s M z E 1 f S Z x d W 9 0 O y w m c X V v d D t T Z W N 0 a W 9 u M S 9 P Z m Z z a G 9 y Z S B 3 Z W F s d G g v V H l w Z S B t b 2 R p Z m n D q S 5 7 Q 2 9 s d W 1 u M z E 3 L D M x N n 0 m c X V v d D s s J n F 1 b 3 Q 7 U 2 V j d G l v b j E v T 2 Z m c 2 h v c m U g d 2 V h b H R o L 1 R 5 c G U g b W 9 k a W Z p w 6 k u e 0 N v b H V t b j M x O C w z M T d 9 J n F 1 b 3 Q 7 L C Z x d W 9 0 O 1 N l Y 3 R p b 2 4 x L 0 9 m Z n N o b 3 J l I H d l Y W x 0 a C 9 U e X B l I G 1 v Z G l m a c O p L n t D b 2 x 1 b W 4 z M T k s M z E 4 f S Z x d W 9 0 O y w m c X V v d D t T Z W N 0 a W 9 u M S 9 P Z m Z z a G 9 y Z S B 3 Z W F s d G g v V H l w Z S B t b 2 R p Z m n D q S 5 7 Q 2 9 s d W 1 u M z I w L D M x O X 0 m c X V v d D s s J n F 1 b 3 Q 7 U 2 V j d G l v b j E v T 2 Z m c 2 h v c m U g d 2 V h b H R o L 1 R 5 c G U g b W 9 k a W Z p w 6 k u e 0 N v b H V t b j M y M S w z M j B 9 J n F 1 b 3 Q 7 L C Z x d W 9 0 O 1 N l Y 3 R p b 2 4 x L 0 9 m Z n N o b 3 J l I H d l Y W x 0 a C 9 U e X B l I G 1 v Z G l m a c O p L n t D b 2 x 1 b W 4 z M j I s M z I x f S Z x d W 9 0 O y w m c X V v d D t T Z W N 0 a W 9 u M S 9 P Z m Z z a G 9 y Z S B 3 Z W F s d G g v V H l w Z S B t b 2 R p Z m n D q S 5 7 Q 2 9 s d W 1 u M z I z L D M y M n 0 m c X V v d D s s J n F 1 b 3 Q 7 U 2 V j d G l v b j E v T 2 Z m c 2 h v c m U g d 2 V h b H R o L 1 R 5 c G U g b W 9 k a W Z p w 6 k u e 0 N v b H V t b j M y N C w z M j N 9 J n F 1 b 3 Q 7 L C Z x d W 9 0 O 1 N l Y 3 R p b 2 4 x L 0 9 m Z n N o b 3 J l I H d l Y W x 0 a C 9 U e X B l I G 1 v Z G l m a c O p L n t D b 2 x 1 b W 4 z M j U s M z I 0 f S Z x d W 9 0 O y w m c X V v d D t T Z W N 0 a W 9 u M S 9 P Z m Z z a G 9 y Z S B 3 Z W F s d G g v V H l w Z S B t b 2 R p Z m n D q S 5 7 Q 2 9 s d W 1 u M z I 2 L D M y N X 0 m c X V v d D s s J n F 1 b 3 Q 7 U 2 V j d G l v b j E v T 2 Z m c 2 h v c m U g d 2 V h b H R o L 1 R 5 c G U g b W 9 k a W Z p w 6 k u e 0 N v b H V t b j M y N y w z M j Z 9 J n F 1 b 3 Q 7 L C Z x d W 9 0 O 1 N l Y 3 R p b 2 4 x L 0 9 m Z n N o b 3 J l I H d l Y W x 0 a C 9 U e X B l I G 1 v Z G l m a c O p L n t D b 2 x 1 b W 4 z M j g s M z I 3 f S Z x d W 9 0 O y w m c X V v d D t T Z W N 0 a W 9 u M S 9 P Z m Z z a G 9 y Z S B 3 Z W F s d G g v V H l w Z S B t b 2 R p Z m n D q S 5 7 Q 2 9 s d W 1 u M z I 5 L D M y O H 0 m c X V v d D s s J n F 1 b 3 Q 7 U 2 V j d G l v b j E v T 2 Z m c 2 h v c m U g d 2 V h b H R o L 1 R 5 c G U g b W 9 k a W Z p w 6 k u e 0 N v b H V t b j M z M C w z M j l 9 J n F 1 b 3 Q 7 L C Z x d W 9 0 O 1 N l Y 3 R p b 2 4 x L 0 9 m Z n N o b 3 J l I H d l Y W x 0 a C 9 U e X B l I G 1 v Z G l m a c O p L n t D b 2 x 1 b W 4 z M z E s M z M w f S Z x d W 9 0 O y w m c X V v d D t T Z W N 0 a W 9 u M S 9 P Z m Z z a G 9 y Z S B 3 Z W F s d G g v V H l w Z S B t b 2 R p Z m n D q S 5 7 Q 2 9 s d W 1 u M z M y L D M z M X 0 m c X V v d D s s J n F 1 b 3 Q 7 U 2 V j d G l v b j E v T 2 Z m c 2 h v c m U g d 2 V h b H R o L 1 R 5 c G U g b W 9 k a W Z p w 6 k u e 0 N v b H V t b j M z M y w z M z J 9 J n F 1 b 3 Q 7 L C Z x d W 9 0 O 1 N l Y 3 R p b 2 4 x L 0 9 m Z n N o b 3 J l I H d l Y W x 0 a C 9 U e X B l I G 1 v Z G l m a c O p L n t D b 2 x 1 b W 4 z M z Q s M z M z f S Z x d W 9 0 O y w m c X V v d D t T Z W N 0 a W 9 u M S 9 P Z m Z z a G 9 y Z S B 3 Z W F s d G g v V H l w Z S B t b 2 R p Z m n D q S 5 7 Q 2 9 s d W 1 u M z M 1 L D M z N H 0 m c X V v d D s s J n F 1 b 3 Q 7 U 2 V j d G l v b j E v T 2 Z m c 2 h v c m U g d 2 V h b H R o L 1 R 5 c G U g b W 9 k a W Z p w 6 k u e 0 N v b H V t b j M z N i w z M z V 9 J n F 1 b 3 Q 7 L C Z x d W 9 0 O 1 N l Y 3 R p b 2 4 x L 0 9 m Z n N o b 3 J l I H d l Y W x 0 a C 9 U e X B l I G 1 v Z G l m a c O p L n t D b 2 x 1 b W 4 z M z c s M z M 2 f S Z x d W 9 0 O y w m c X V v d D t T Z W N 0 a W 9 u M S 9 P Z m Z z a G 9 y Z S B 3 Z W F s d G g v V H l w Z S B t b 2 R p Z m n D q S 5 7 Q 2 9 s d W 1 u M z M 4 L D M z N 3 0 m c X V v d D s s J n F 1 b 3 Q 7 U 2 V j d G l v b j E v T 2 Z m c 2 h v c m U g d 2 V h b H R o L 1 R 5 c G U g b W 9 k a W Z p w 6 k u e 0 N v b H V t b j M z O S w z M z h 9 J n F 1 b 3 Q 7 L C Z x d W 9 0 O 1 N l Y 3 R p b 2 4 x L 0 9 m Z n N o b 3 J l I H d l Y W x 0 a C 9 U e X B l I G 1 v Z G l m a c O p L n t D b 2 x 1 b W 4 z N D A s M z M 5 f S Z x d W 9 0 O y w m c X V v d D t T Z W N 0 a W 9 u M S 9 P Z m Z z a G 9 y Z S B 3 Z W F s d G g v V H l w Z S B t b 2 R p Z m n D q S 5 7 Q 2 9 s d W 1 u M z Q x L D M 0 M H 0 m c X V v d D s s J n F 1 b 3 Q 7 U 2 V j d G l v b j E v T 2 Z m c 2 h v c m U g d 2 V h b H R o L 1 R 5 c G U g b W 9 k a W Z p w 6 k u e 0 N v b H V t b j M 0 M i w z N D F 9 J n F 1 b 3 Q 7 L C Z x d W 9 0 O 1 N l Y 3 R p b 2 4 x L 0 9 m Z n N o b 3 J l I H d l Y W x 0 a C 9 U e X B l I G 1 v Z G l m a c O p L n t D b 2 x 1 b W 4 z N D M s M z Q y f S Z x d W 9 0 O y w m c X V v d D t T Z W N 0 a W 9 u M S 9 P Z m Z z a G 9 y Z S B 3 Z W F s d G g v V H l w Z S B t b 2 R p Z m n D q S 5 7 Q 2 9 s d W 1 u M z Q 0 L D M 0 M 3 0 m c X V v d D s s J n F 1 b 3 Q 7 U 2 V j d G l v b j E v T 2 Z m c 2 h v c m U g d 2 V h b H R o L 1 R 5 c G U g b W 9 k a W Z p w 6 k u e 0 N v b H V t b j M 0 N S w z N D R 9 J n F 1 b 3 Q 7 L C Z x d W 9 0 O 1 N l Y 3 R p b 2 4 x L 0 9 m Z n N o b 3 J l I H d l Y W x 0 a C 9 U e X B l I G 1 v Z G l m a c O p L n t D b 2 x 1 b W 4 z N D Y s M z Q 1 f S Z x d W 9 0 O y w m c X V v d D t T Z W N 0 a W 9 u M S 9 P Z m Z z a G 9 y Z S B 3 Z W F s d G g v V H l w Z S B t b 2 R p Z m n D q S 5 7 Q 2 9 s d W 1 u M z Q 3 L D M 0 N n 0 m c X V v d D s s J n F 1 b 3 Q 7 U 2 V j d G l v b j E v T 2 Z m c 2 h v c m U g d 2 V h b H R o L 1 R 5 c G U g b W 9 k a W Z p w 6 k u e 0 N v b H V t b j M 0 O C w z N D d 9 J n F 1 b 3 Q 7 L C Z x d W 9 0 O 1 N l Y 3 R p b 2 4 x L 0 9 m Z n N o b 3 J l I H d l Y W x 0 a C 9 U e X B l I G 1 v Z G l m a c O p L n t D b 2 x 1 b W 4 z N D k s M z Q 4 f S Z x d W 9 0 O y w m c X V v d D t T Z W N 0 a W 9 u M S 9 P Z m Z z a G 9 y Z S B 3 Z W F s d G g v V H l w Z S B t b 2 R p Z m n D q S 5 7 Q 2 9 s d W 1 u M z U w L D M 0 O X 0 m c X V v d D s s J n F 1 b 3 Q 7 U 2 V j d G l v b j E v T 2 Z m c 2 h v c m U g d 2 V h b H R o L 1 R 5 c G U g b W 9 k a W Z p w 6 k u e 0 N v b H V t b j M 1 M S w z N T B 9 J n F 1 b 3 Q 7 L C Z x d W 9 0 O 1 N l Y 3 R p b 2 4 x L 0 9 m Z n N o b 3 J l I H d l Y W x 0 a C 9 U e X B l I G 1 v Z G l m a c O p L n t D b 2 x 1 b W 4 z N T I s M z U x f S Z x d W 9 0 O y w m c X V v d D t T Z W N 0 a W 9 u M S 9 P Z m Z z a G 9 y Z S B 3 Z W F s d G g v V H l w Z S B t b 2 R p Z m n D q S 5 7 Q 2 9 s d W 1 u M z U z L D M 1 M n 0 m c X V v d D s s J n F 1 b 3 Q 7 U 2 V j d G l v b j E v T 2 Z m c 2 h v c m U g d 2 V h b H R o L 1 R 5 c G U g b W 9 k a W Z p w 6 k u e 0 N v b H V t b j M 1 N C w z N T N 9 J n F 1 b 3 Q 7 L C Z x d W 9 0 O 1 N l Y 3 R p b 2 4 x L 0 9 m Z n N o b 3 J l I H d l Y W x 0 a C 9 U e X B l I G 1 v Z G l m a c O p L n t D b 2 x 1 b W 4 z N T U s M z U 0 f S Z x d W 9 0 O y w m c X V v d D t T Z W N 0 a W 9 u M S 9 P Z m Z z a G 9 y Z S B 3 Z W F s d G g v V H l w Z S B t b 2 R p Z m n D q S 5 7 Q 2 9 s d W 1 u M z U 2 L D M 1 N X 0 m c X V v d D s s J n F 1 b 3 Q 7 U 2 V j d G l v b j E v T 2 Z m c 2 h v c m U g d 2 V h b H R o L 1 R 5 c G U g b W 9 k a W Z p w 6 k u e 0 N v b H V t b j M 1 N y w z N T Z 9 J n F 1 b 3 Q 7 L C Z x d W 9 0 O 1 N l Y 3 R p b 2 4 x L 0 9 m Z n N o b 3 J l I H d l Y W x 0 a C 9 U e X B l I G 1 v Z G l m a c O p L n t D b 2 x 1 b W 4 z N T g s M z U 3 f S Z x d W 9 0 O y w m c X V v d D t T Z W N 0 a W 9 u M S 9 P Z m Z z a G 9 y Z S B 3 Z W F s d G g v V H l w Z S B t b 2 R p Z m n D q S 5 7 Q 2 9 s d W 1 u M z U 5 L D M 1 O H 0 m c X V v d D s s J n F 1 b 3 Q 7 U 2 V j d G l v b j E v T 2 Z m c 2 h v c m U g d 2 V h b H R o L 1 R 5 c G U g b W 9 k a W Z p w 6 k u e 0 N v b H V t b j M 2 M C w z N T l 9 J n F 1 b 3 Q 7 L C Z x d W 9 0 O 1 N l Y 3 R p b 2 4 x L 0 9 m Z n N o b 3 J l I H d l Y W x 0 a C 9 U e X B l I G 1 v Z G l m a c O p L n t D b 2 x 1 b W 4 z N j E s M z Y w f S Z x d W 9 0 O y w m c X V v d D t T Z W N 0 a W 9 u M S 9 P Z m Z z a G 9 y Z S B 3 Z W F s d G g v V H l w Z S B t b 2 R p Z m n D q S 5 7 Q 2 9 s d W 1 u M z Y y L D M 2 M X 0 m c X V v d D s s J n F 1 b 3 Q 7 U 2 V j d G l v b j E v T 2 Z m c 2 h v c m U g d 2 V h b H R o L 1 R 5 c G U g b W 9 k a W Z p w 6 k u e 0 N v b H V t b j M 2 M y w z N j J 9 J n F 1 b 3 Q 7 L C Z x d W 9 0 O 1 N l Y 3 R p b 2 4 x L 0 9 m Z n N o b 3 J l I H d l Y W x 0 a C 9 U e X B l I G 1 v Z G l m a c O p L n t D b 2 x 1 b W 4 z N j Q s M z Y z f S Z x d W 9 0 O y w m c X V v d D t T Z W N 0 a W 9 u M S 9 P Z m Z z a G 9 y Z S B 3 Z W F s d G g v V H l w Z S B t b 2 R p Z m n D q S 5 7 Q 2 9 s d W 1 u M z Y 1 L D M 2 N H 0 m c X V v d D s s J n F 1 b 3 Q 7 U 2 V j d G l v b j E v T 2 Z m c 2 h v c m U g d 2 V h b H R o L 1 R 5 c G U g b W 9 k a W Z p w 6 k u e 0 N v b H V t b j M 2 N i w z N j V 9 J n F 1 b 3 Q 7 L C Z x d W 9 0 O 1 N l Y 3 R p b 2 4 x L 0 9 m Z n N o b 3 J l I H d l Y W x 0 a C 9 U e X B l I G 1 v Z G l m a c O p L n t D b 2 x 1 b W 4 z N j c s M z Y 2 f S Z x d W 9 0 O y w m c X V v d D t T Z W N 0 a W 9 u M S 9 P Z m Z z a G 9 y Z S B 3 Z W F s d G g v V H l w Z S B t b 2 R p Z m n D q S 5 7 Q 2 9 s d W 1 u M z Y 4 L D M 2 N 3 0 m c X V v d D s s J n F 1 b 3 Q 7 U 2 V j d G l v b j E v T 2 Z m c 2 h v c m U g d 2 V h b H R o L 1 R 5 c G U g b W 9 k a W Z p w 6 k u e 0 N v b H V t b j M 2 O S w z N j h 9 J n F 1 b 3 Q 7 L C Z x d W 9 0 O 1 N l Y 3 R p b 2 4 x L 0 9 m Z n N o b 3 J l I H d l Y W x 0 a C 9 U e X B l I G 1 v Z G l m a c O p L n t D b 2 x 1 b W 4 z N z A s M z Y 5 f S Z x d W 9 0 O y w m c X V v d D t T Z W N 0 a W 9 u M S 9 P Z m Z z a G 9 y Z S B 3 Z W F s d G g v V H l w Z S B t b 2 R p Z m n D q S 5 7 Q 2 9 s d W 1 u M z c x L D M 3 M H 0 m c X V v d D s s J n F 1 b 3 Q 7 U 2 V j d G l v b j E v T 2 Z m c 2 h v c m U g d 2 V h b H R o L 1 R 5 c G U g b W 9 k a W Z p w 6 k u e 0 N v b H V t b j M 3 M i w z N z F 9 J n F 1 b 3 Q 7 L C Z x d W 9 0 O 1 N l Y 3 R p b 2 4 x L 0 9 m Z n N o b 3 J l I H d l Y W x 0 a C 9 U e X B l I G 1 v Z G l m a c O p L n t D b 2 x 1 b W 4 z N z M s M z c y f S Z x d W 9 0 O y w m c X V v d D t T Z W N 0 a W 9 u M S 9 P Z m Z z a G 9 y Z S B 3 Z W F s d G g v V H l w Z S B t b 2 R p Z m n D q S 5 7 Q 2 9 s d W 1 u M z c 0 L D M 3 M 3 0 m c X V v d D s s J n F 1 b 3 Q 7 U 2 V j d G l v b j E v T 2 Z m c 2 h v c m U g d 2 V h b H R o L 1 R 5 c G U g b W 9 k a W Z p w 6 k u e 0 N v b H V t b j M 3 N S w z N z R 9 J n F 1 b 3 Q 7 L C Z x d W 9 0 O 1 N l Y 3 R p b 2 4 x L 0 9 m Z n N o b 3 J l I H d l Y W x 0 a C 9 U e X B l I G 1 v Z G l m a c O p L n t D b 2 x 1 b W 4 z N z Y s M z c 1 f S Z x d W 9 0 O y w m c X V v d D t T Z W N 0 a W 9 u M S 9 P Z m Z z a G 9 y Z S B 3 Z W F s d G g v V H l w Z S B t b 2 R p Z m n D q S 5 7 Q 2 9 s d W 1 u M z c 3 L D M 3 N n 0 m c X V v d D s s J n F 1 b 3 Q 7 U 2 V j d G l v b j E v T 2 Z m c 2 h v c m U g d 2 V h b H R o L 1 R 5 c G U g b W 9 k a W Z p w 6 k u e 0 N v b H V t b j M 3 O C w z N z d 9 J n F 1 b 3 Q 7 L C Z x d W 9 0 O 1 N l Y 3 R p b 2 4 x L 0 9 m Z n N o b 3 J l I H d l Y W x 0 a C 9 U e X B l I G 1 v Z G l m a c O p L n t D b 2 x 1 b W 4 z N z k s M z c 4 f S Z x d W 9 0 O y w m c X V v d D t T Z W N 0 a W 9 u M S 9 P Z m Z z a G 9 y Z S B 3 Z W F s d G g v V H l w Z S B t b 2 R p Z m n D q S 5 7 Q 2 9 s d W 1 u M z g w L D M 3 O X 0 m c X V v d D s s J n F 1 b 3 Q 7 U 2 V j d G l v b j E v T 2 Z m c 2 h v c m U g d 2 V h b H R o L 1 R 5 c G U g b W 9 k a W Z p w 6 k u e 0 N v b H V t b j M 4 M S w z O D B 9 J n F 1 b 3 Q 7 L C Z x d W 9 0 O 1 N l Y 3 R p b 2 4 x L 0 9 m Z n N o b 3 J l I H d l Y W x 0 a C 9 U e X B l I G 1 v Z G l m a c O p L n t D b 2 x 1 b W 4 z O D I s M z g x f S Z x d W 9 0 O y w m c X V v d D t T Z W N 0 a W 9 u M S 9 P Z m Z z a G 9 y Z S B 3 Z W F s d G g v V H l w Z S B t b 2 R p Z m n D q S 5 7 Q 2 9 s d W 1 u M z g z L D M 4 M n 0 m c X V v d D s s J n F 1 b 3 Q 7 U 2 V j d G l v b j E v T 2 Z m c 2 h v c m U g d 2 V h b H R o L 1 R 5 c G U g b W 9 k a W Z p w 6 k u e 0 N v b H V t b j M 4 N C w z O D N 9 J n F 1 b 3 Q 7 L C Z x d W 9 0 O 1 N l Y 3 R p b 2 4 x L 0 9 m Z n N o b 3 J l I H d l Y W x 0 a C 9 U e X B l I G 1 v Z G l m a c O p L n t D b 2 x 1 b W 4 z O D U s M z g 0 f S Z x d W 9 0 O y w m c X V v d D t T Z W N 0 a W 9 u M S 9 P Z m Z z a G 9 y Z S B 3 Z W F s d G g v V H l w Z S B t b 2 R p Z m n D q S 5 7 Q 2 9 s d W 1 u M z g 2 L D M 4 N X 0 m c X V v d D s s J n F 1 b 3 Q 7 U 2 V j d G l v b j E v T 2 Z m c 2 h v c m U g d 2 V h b H R o L 1 R 5 c G U g b W 9 k a W Z p w 6 k u e 0 N v b H V t b j M 4 N y w z O D Z 9 J n F 1 b 3 Q 7 L C Z x d W 9 0 O 1 N l Y 3 R p b 2 4 x L 0 9 m Z n N o b 3 J l I H d l Y W x 0 a C 9 U e X B l I G 1 v Z G l m a c O p L n t D b 2 x 1 b W 4 z O D g s M z g 3 f S Z x d W 9 0 O y w m c X V v d D t T Z W N 0 a W 9 u M S 9 P Z m Z z a G 9 y Z S B 3 Z W F s d G g v V H l w Z S B t b 2 R p Z m n D q S 5 7 Q 2 9 s d W 1 u M z g 5 L D M 4 O H 0 m c X V v d D s s J n F 1 b 3 Q 7 U 2 V j d G l v b j E v T 2 Z m c 2 h v c m U g d 2 V h b H R o L 1 R 5 c G U g b W 9 k a W Z p w 6 k u e 0 N v b H V t b j M 5 M C w z O D l 9 J n F 1 b 3 Q 7 L C Z x d W 9 0 O 1 N l Y 3 R p b 2 4 x L 0 9 m Z n N o b 3 J l I H d l Y W x 0 a C 9 U e X B l I G 1 v Z G l m a c O p L n t D b 2 x 1 b W 4 z O T E s M z k w f S Z x d W 9 0 O y w m c X V v d D t T Z W N 0 a W 9 u M S 9 P Z m Z z a G 9 y Z S B 3 Z W F s d G g v V H l w Z S B t b 2 R p Z m n D q S 5 7 Q 2 9 s d W 1 u M z k y L D M 5 M X 0 m c X V v d D s s J n F 1 b 3 Q 7 U 2 V j d G l v b j E v T 2 Z m c 2 h v c m U g d 2 V h b H R o L 1 R 5 c G U g b W 9 k a W Z p w 6 k u e 0 N v b H V t b j M 5 M y w z O T J 9 J n F 1 b 3 Q 7 L C Z x d W 9 0 O 1 N l Y 3 R p b 2 4 x L 0 9 m Z n N o b 3 J l I H d l Y W x 0 a C 9 U e X B l I G 1 v Z G l m a c O p L n t D b 2 x 1 b W 4 z O T Q s M z k z f S Z x d W 9 0 O y w m c X V v d D t T Z W N 0 a W 9 u M S 9 P Z m Z z a G 9 y Z S B 3 Z W F s d G g v V H l w Z S B t b 2 R p Z m n D q S 5 7 Q 2 9 s d W 1 u M z k 1 L D M 5 N H 0 m c X V v d D s s J n F 1 b 3 Q 7 U 2 V j d G l v b j E v T 2 Z m c 2 h v c m U g d 2 V h b H R o L 1 R 5 c G U g b W 9 k a W Z p w 6 k u e 0 N v b H V t b j M 5 N i w z O T V 9 J n F 1 b 3 Q 7 L C Z x d W 9 0 O 1 N l Y 3 R p b 2 4 x L 0 9 m Z n N o b 3 J l I H d l Y W x 0 a C 9 U e X B l I G 1 v Z G l m a c O p L n t D b 2 x 1 b W 4 z O T c s M z k 2 f S Z x d W 9 0 O y w m c X V v d D t T Z W N 0 a W 9 u M S 9 P Z m Z z a G 9 y Z S B 3 Z W F s d G g v V H l w Z S B t b 2 R p Z m n D q S 5 7 Q 2 9 s d W 1 u M z k 4 L D M 5 N 3 0 m c X V v d D s s J n F 1 b 3 Q 7 U 2 V j d G l v b j E v T 2 Z m c 2 h v c m U g d 2 V h b H R o L 1 R 5 c G U g b W 9 k a W Z p w 6 k u e 0 N v b H V t b j M 5 O S w z O T h 9 J n F 1 b 3 Q 7 L C Z x d W 9 0 O 1 N l Y 3 R p b 2 4 x L 0 9 m Z n N o b 3 J l I H d l Y W x 0 a C 9 U e X B l I G 1 v Z G l m a c O p L n t D b 2 x 1 b W 4 0 M D A s M z k 5 f S Z x d W 9 0 O y w m c X V v d D t T Z W N 0 a W 9 u M S 9 P Z m Z z a G 9 y Z S B 3 Z W F s d G g v V H l w Z S B t b 2 R p Z m n D q S 5 7 Q 2 9 s d W 1 u N D A x L D Q w M H 0 m c X V v d D s s J n F 1 b 3 Q 7 U 2 V j d G l v b j E v T 2 Z m c 2 h v c m U g d 2 V h b H R o L 1 R 5 c G U g b W 9 k a W Z p w 6 k u e 0 N v b H V t b j Q w M i w 0 M D F 9 J n F 1 b 3 Q 7 L C Z x d W 9 0 O 1 N l Y 3 R p b 2 4 x L 0 9 m Z n N o b 3 J l I H d l Y W x 0 a C 9 U e X B l I G 1 v Z G l m a c O p L n t D b 2 x 1 b W 4 0 M D M s N D A y f S Z x d W 9 0 O y w m c X V v d D t T Z W N 0 a W 9 u M S 9 P Z m Z z a G 9 y Z S B 3 Z W F s d G g v V H l w Z S B t b 2 R p Z m n D q S 5 7 Q 2 9 s d W 1 u N D A 0 L D Q w M 3 0 m c X V v d D s s J n F 1 b 3 Q 7 U 2 V j d G l v b j E v T 2 Z m c 2 h v c m U g d 2 V h b H R o L 1 R 5 c G U g b W 9 k a W Z p w 6 k u e 0 N v b H V t b j Q w N S w 0 M D R 9 J n F 1 b 3 Q 7 L C Z x d W 9 0 O 1 N l Y 3 R p b 2 4 x L 0 9 m Z n N o b 3 J l I H d l Y W x 0 a C 9 U e X B l I G 1 v Z G l m a c O p L n t D b 2 x 1 b W 4 0 M D Y s N D A 1 f S Z x d W 9 0 O y w m c X V v d D t T Z W N 0 a W 9 u M S 9 P Z m Z z a G 9 y Z S B 3 Z W F s d G g v V H l w Z S B t b 2 R p Z m n D q S 5 7 Q 2 9 s d W 1 u N D A 3 L D Q w N n 0 m c X V v d D s s J n F 1 b 3 Q 7 U 2 V j d G l v b j E v T 2 Z m c 2 h v c m U g d 2 V h b H R o L 1 R 5 c G U g b W 9 k a W Z p w 6 k u e 0 N v b H V t b j Q w O C w 0 M D d 9 J n F 1 b 3 Q 7 L C Z x d W 9 0 O 1 N l Y 3 R p b 2 4 x L 0 9 m Z n N o b 3 J l I H d l Y W x 0 a C 9 U e X B l I G 1 v Z G l m a c O p L n t D b 2 x 1 b W 4 0 M D k s N D A 4 f S Z x d W 9 0 O y w m c X V v d D t T Z W N 0 a W 9 u M S 9 P Z m Z z a G 9 y Z S B 3 Z W F s d G g v V H l w Z S B t b 2 R p Z m n D q S 5 7 Q 2 9 s d W 1 u N D E w L D Q w O X 0 m c X V v d D s s J n F 1 b 3 Q 7 U 2 V j d G l v b j E v T 2 Z m c 2 h v c m U g d 2 V h b H R o L 1 R 5 c G U g b W 9 k a W Z p w 6 k u e 0 N v b H V t b j Q x M S w 0 M T B 9 J n F 1 b 3 Q 7 L C Z x d W 9 0 O 1 N l Y 3 R p b 2 4 x L 0 9 m Z n N o b 3 J l I H d l Y W x 0 a C 9 U e X B l I G 1 v Z G l m a c O p L n t D b 2 x 1 b W 4 0 M T I s N D E x f S Z x d W 9 0 O y w m c X V v d D t T Z W N 0 a W 9 u M S 9 P Z m Z z a G 9 y Z S B 3 Z W F s d G g v V H l w Z S B t b 2 R p Z m n D q S 5 7 Q 2 9 s d W 1 u N D E z L D Q x M n 0 m c X V v d D s s J n F 1 b 3 Q 7 U 2 V j d G l v b j E v T 2 Z m c 2 h v c m U g d 2 V h b H R o L 1 R 5 c G U g b W 9 k a W Z p w 6 k u e 0 N v b H V t b j Q x N C w 0 M T N 9 J n F 1 b 3 Q 7 L C Z x d W 9 0 O 1 N l Y 3 R p b 2 4 x L 0 9 m Z n N o b 3 J l I H d l Y W x 0 a C 9 U e X B l I G 1 v Z G l m a c O p L n t D b 2 x 1 b W 4 0 M T U s N D E 0 f S Z x d W 9 0 O y w m c X V v d D t T Z W N 0 a W 9 u M S 9 P Z m Z z a G 9 y Z S B 3 Z W F s d G g v V H l w Z S B t b 2 R p Z m n D q S 5 7 Q 2 9 s d W 1 u N D E 2 L D Q x N X 0 m c X V v d D s s J n F 1 b 3 Q 7 U 2 V j d G l v b j E v T 2 Z m c 2 h v c m U g d 2 V h b H R o L 1 R 5 c G U g b W 9 k a W Z p w 6 k u e 0 N v b H V t b j Q x N y w 0 M T Z 9 J n F 1 b 3 Q 7 L C Z x d W 9 0 O 1 N l Y 3 R p b 2 4 x L 0 9 m Z n N o b 3 J l I H d l Y W x 0 a C 9 U e X B l I G 1 v Z G l m a c O p L n t D b 2 x 1 b W 4 0 M T g s N D E 3 f S Z x d W 9 0 O y w m c X V v d D t T Z W N 0 a W 9 u M S 9 P Z m Z z a G 9 y Z S B 3 Z W F s d G g v V H l w Z S B t b 2 R p Z m n D q S 5 7 Q 2 9 s d W 1 u N D E 5 L D Q x O H 0 m c X V v d D s s J n F 1 b 3 Q 7 U 2 V j d G l v b j E v T 2 Z m c 2 h v c m U g d 2 V h b H R o L 1 R 5 c G U g b W 9 k a W Z p w 6 k u e 0 N v b H V t b j Q y M C w 0 M T l 9 J n F 1 b 3 Q 7 L C Z x d W 9 0 O 1 N l Y 3 R p b 2 4 x L 0 9 m Z n N o b 3 J l I H d l Y W x 0 a C 9 U e X B l I G 1 v Z G l m a c O p L n t D b 2 x 1 b W 4 0 M j E s N D I w f S Z x d W 9 0 O y w m c X V v d D t T Z W N 0 a W 9 u M S 9 P Z m Z z a G 9 y Z S B 3 Z W F s d G g v V H l w Z S B t b 2 R p Z m n D q S 5 7 Q 2 9 s d W 1 u N D I y L D Q y M X 0 m c X V v d D s s J n F 1 b 3 Q 7 U 2 V j d G l v b j E v T 2 Z m c 2 h v c m U g d 2 V h b H R o L 1 R 5 c G U g b W 9 k a W Z p w 6 k u e 0 N v b H V t b j Q y M y w 0 M j J 9 J n F 1 b 3 Q 7 L C Z x d W 9 0 O 1 N l Y 3 R p b 2 4 x L 0 9 m Z n N o b 3 J l I H d l Y W x 0 a C 9 U e X B l I G 1 v Z G l m a c O p L n t D b 2 x 1 b W 4 0 M j Q s N D I z f S Z x d W 9 0 O y w m c X V v d D t T Z W N 0 a W 9 u M S 9 P Z m Z z a G 9 y Z S B 3 Z W F s d G g v V H l w Z S B t b 2 R p Z m n D q S 5 7 Q 2 9 s d W 1 u N D I 1 L D Q y N H 0 m c X V v d D s s J n F 1 b 3 Q 7 U 2 V j d G l v b j E v T 2 Z m c 2 h v c m U g d 2 V h b H R o L 1 R 5 c G U g b W 9 k a W Z p w 6 k u e 0 N v b H V t b j Q y N i w 0 M j V 9 J n F 1 b 3 Q 7 L C Z x d W 9 0 O 1 N l Y 3 R p b 2 4 x L 0 9 m Z n N o b 3 J l I H d l Y W x 0 a C 9 U e X B l I G 1 v Z G l m a c O p L n t D b 2 x 1 b W 4 0 M j c s N D I 2 f S Z x d W 9 0 O y w m c X V v d D t T Z W N 0 a W 9 u M S 9 P Z m Z z a G 9 y Z S B 3 Z W F s d G g v V H l w Z S B t b 2 R p Z m n D q S 5 7 Q 2 9 s d W 1 u N D I 4 L D Q y N 3 0 m c X V v d D s s J n F 1 b 3 Q 7 U 2 V j d G l v b j E v T 2 Z m c 2 h v c m U g d 2 V h b H R o L 1 R 5 c G U g b W 9 k a W Z p w 6 k u e 0 N v b H V t b j Q y O S w 0 M j h 9 J n F 1 b 3 Q 7 L C Z x d W 9 0 O 1 N l Y 3 R p b 2 4 x L 0 9 m Z n N o b 3 J l I H d l Y W x 0 a C 9 U e X B l I G 1 v Z G l m a c O p L n t D b 2 x 1 b W 4 0 M z A s N D I 5 f S Z x d W 9 0 O y w m c X V v d D t T Z W N 0 a W 9 u M S 9 P Z m Z z a G 9 y Z S B 3 Z W F s d G g v V H l w Z S B t b 2 R p Z m n D q S 5 7 Q 2 9 s d W 1 u N D M x L D Q z M H 0 m c X V v d D s s J n F 1 b 3 Q 7 U 2 V j d G l v b j E v T 2 Z m c 2 h v c m U g d 2 V h b H R o L 1 R 5 c G U g b W 9 k a W Z p w 6 k u e 0 N v b H V t b j Q z M i w 0 M z F 9 J n F 1 b 3 Q 7 L C Z x d W 9 0 O 1 N l Y 3 R p b 2 4 x L 0 9 m Z n N o b 3 J l I H d l Y W x 0 a C 9 U e X B l I G 1 v Z G l m a c O p L n t D b 2 x 1 b W 4 0 M z M s N D M y f S Z x d W 9 0 O y w m c X V v d D t T Z W N 0 a W 9 u M S 9 P Z m Z z a G 9 y Z S B 3 Z W F s d G g v V H l w Z S B t b 2 R p Z m n D q S 5 7 Q 2 9 s d W 1 u N D M 0 L D Q z M 3 0 m c X V v d D s s J n F 1 b 3 Q 7 U 2 V j d G l v b j E v T 2 Z m c 2 h v c m U g d 2 V h b H R o L 1 R 5 c G U g b W 9 k a W Z p w 6 k u e 0 N v b H V t b j Q z N S w 0 M z R 9 J n F 1 b 3 Q 7 L C Z x d W 9 0 O 1 N l Y 3 R p b 2 4 x L 0 9 m Z n N o b 3 J l I H d l Y W x 0 a C 9 U e X B l I G 1 v Z G l m a c O p L n t D b 2 x 1 b W 4 0 M z Y s N D M 1 f S Z x d W 9 0 O y w m c X V v d D t T Z W N 0 a W 9 u M S 9 P Z m Z z a G 9 y Z S B 3 Z W F s d G g v V H l w Z S B t b 2 R p Z m n D q S 5 7 Q 2 9 s d W 1 u N D M 3 L D Q z N n 0 m c X V v d D s s J n F 1 b 3 Q 7 U 2 V j d G l v b j E v T 2 Z m c 2 h v c m U g d 2 V h b H R o L 1 R 5 c G U g b W 9 k a W Z p w 6 k u e 0 N v b H V t b j Q z O C w 0 M z d 9 J n F 1 b 3 Q 7 L C Z x d W 9 0 O 1 N l Y 3 R p b 2 4 x L 0 9 m Z n N o b 3 J l I H d l Y W x 0 a C 9 U e X B l I G 1 v Z G l m a c O p L n t D b 2 x 1 b W 4 0 M z k s N D M 4 f S Z x d W 9 0 O y w m c X V v d D t T Z W N 0 a W 9 u M S 9 P Z m Z z a G 9 y Z S B 3 Z W F s d G g v V H l w Z S B t b 2 R p Z m n D q S 5 7 Q 2 9 s d W 1 u N D Q w L D Q z O X 0 m c X V v d D s s J n F 1 b 3 Q 7 U 2 V j d G l v b j E v T 2 Z m c 2 h v c m U g d 2 V h b H R o L 1 R 5 c G U g b W 9 k a W Z p w 6 k u e 0 N v b H V t b j Q 0 M S w 0 N D B 9 J n F 1 b 3 Q 7 L C Z x d W 9 0 O 1 N l Y 3 R p b 2 4 x L 0 9 m Z n N o b 3 J l I H d l Y W x 0 a C 9 U e X B l I G 1 v Z G l m a c O p L n t D b 2 x 1 b W 4 0 N D I s N D Q x f S Z x d W 9 0 O y w m c X V v d D t T Z W N 0 a W 9 u M S 9 P Z m Z z a G 9 y Z S B 3 Z W F s d G g v V H l w Z S B t b 2 R p Z m n D q S 5 7 Q 2 9 s d W 1 u N D Q z L D Q 0 M n 0 m c X V v d D s s J n F 1 b 3 Q 7 U 2 V j d G l v b j E v T 2 Z m c 2 h v c m U g d 2 V h b H R o L 1 R 5 c G U g b W 9 k a W Z p w 6 k u e 0 N v b H V t b j Q 0 N C w 0 N D N 9 J n F 1 b 3 Q 7 L C Z x d W 9 0 O 1 N l Y 3 R p b 2 4 x L 0 9 m Z n N o b 3 J l I H d l Y W x 0 a C 9 U e X B l I G 1 v Z G l m a c O p L n t D b 2 x 1 b W 4 0 N D U s N D Q 0 f S Z x d W 9 0 O y w m c X V v d D t T Z W N 0 a W 9 u M S 9 P Z m Z z a G 9 y Z S B 3 Z W F s d G g v V H l w Z S B t b 2 R p Z m n D q S 5 7 Q 2 9 s d W 1 u N D Q 2 L D Q 0 N X 0 m c X V v d D s s J n F 1 b 3 Q 7 U 2 V j d G l v b j E v T 2 Z m c 2 h v c m U g d 2 V h b H R o L 1 R 5 c G U g b W 9 k a W Z p w 6 k u e 0 N v b H V t b j Q 0 N y w 0 N D Z 9 J n F 1 b 3 Q 7 L C Z x d W 9 0 O 1 N l Y 3 R p b 2 4 x L 0 9 m Z n N o b 3 J l I H d l Y W x 0 a C 9 U e X B l I G 1 v Z G l m a c O p L n t D b 2 x 1 b W 4 0 N D g s N D Q 3 f S Z x d W 9 0 O y w m c X V v d D t T Z W N 0 a W 9 u M S 9 P Z m Z z a G 9 y Z S B 3 Z W F s d G g v V H l w Z S B t b 2 R p Z m n D q S 5 7 Q 2 9 s d W 1 u N D Q 5 L D Q 0 O H 0 m c X V v d D s s J n F 1 b 3 Q 7 U 2 V j d G l v b j E v T 2 Z m c 2 h v c m U g d 2 V h b H R o L 1 R 5 c G U g b W 9 k a W Z p w 6 k u e 0 N v b H V t b j Q 1 M C w 0 N D l 9 J n F 1 b 3 Q 7 L C Z x d W 9 0 O 1 N l Y 3 R p b 2 4 x L 0 9 m Z n N o b 3 J l I H d l Y W x 0 a C 9 U e X B l I G 1 v Z G l m a c O p L n t D b 2 x 1 b W 4 0 N T E s N D U w f S Z x d W 9 0 O y w m c X V v d D t T Z W N 0 a W 9 u M S 9 P Z m Z z a G 9 y Z S B 3 Z W F s d G g v V H l w Z S B t b 2 R p Z m n D q S 5 7 Q 2 9 s d W 1 u N D U y L D Q 1 M X 0 m c X V v d D s s J n F 1 b 3 Q 7 U 2 V j d G l v b j E v T 2 Z m c 2 h v c m U g d 2 V h b H R o L 1 R 5 c G U g b W 9 k a W Z p w 6 k u e 0 N v b H V t b j Q 1 M y w 0 N T J 9 J n F 1 b 3 Q 7 L C Z x d W 9 0 O 1 N l Y 3 R p b 2 4 x L 0 9 m Z n N o b 3 J l I H d l Y W x 0 a C 9 U e X B l I G 1 v Z G l m a c O p L n t D b 2 x 1 b W 4 0 N T Q s N D U z f S Z x d W 9 0 O y w m c X V v d D t T Z W N 0 a W 9 u M S 9 P Z m Z z a G 9 y Z S B 3 Z W F s d G g v V H l w Z S B t b 2 R p Z m n D q S 5 7 Q 2 9 s d W 1 u N D U 1 L D Q 1 N H 0 m c X V v d D s s J n F 1 b 3 Q 7 U 2 V j d G l v b j E v T 2 Z m c 2 h v c m U g d 2 V h b H R o L 1 R 5 c G U g b W 9 k a W Z p w 6 k u e 0 N v b H V t b j Q 1 N i w 0 N T V 9 J n F 1 b 3 Q 7 L C Z x d W 9 0 O 1 N l Y 3 R p b 2 4 x L 0 9 m Z n N o b 3 J l I H d l Y W x 0 a C 9 U e X B l I G 1 v Z G l m a c O p L n t D b 2 x 1 b W 4 0 N T c s N D U 2 f S Z x d W 9 0 O y w m c X V v d D t T Z W N 0 a W 9 u M S 9 P Z m Z z a G 9 y Z S B 3 Z W F s d G g v V H l w Z S B t b 2 R p Z m n D q S 5 7 Q 2 9 s d W 1 u N D U 4 L D Q 1 N 3 0 m c X V v d D s s J n F 1 b 3 Q 7 U 2 V j d G l v b j E v T 2 Z m c 2 h v c m U g d 2 V h b H R o L 1 R 5 c G U g b W 9 k a W Z p w 6 k u e 0 N v b H V t b j Q 1 O S w 0 N T h 9 J n F 1 b 3 Q 7 L C Z x d W 9 0 O 1 N l Y 3 R p b 2 4 x L 0 9 m Z n N o b 3 J l I H d l Y W x 0 a C 9 U e X B l I G 1 v Z G l m a c O p L n t D b 2 x 1 b W 4 0 N j A s N D U 5 f S Z x d W 9 0 O y w m c X V v d D t T Z W N 0 a W 9 u M S 9 P Z m Z z a G 9 y Z S B 3 Z W F s d G g v V H l w Z S B t b 2 R p Z m n D q S 5 7 Q 2 9 s d W 1 u N D Y x L D Q 2 M H 0 m c X V v d D s s J n F 1 b 3 Q 7 U 2 V j d G l v b j E v T 2 Z m c 2 h v c m U g d 2 V h b H R o L 1 R 5 c G U g b W 9 k a W Z p w 6 k u e 0 N v b H V t b j Q 2 M i w 0 N j F 9 J n F 1 b 3 Q 7 L C Z x d W 9 0 O 1 N l Y 3 R p b 2 4 x L 0 9 m Z n N o b 3 J l I H d l Y W x 0 a C 9 U e X B l I G 1 v Z G l m a c O p L n t D b 2 x 1 b W 4 0 N j M s N D Y y f S Z x d W 9 0 O y w m c X V v d D t T Z W N 0 a W 9 u M S 9 P Z m Z z a G 9 y Z S B 3 Z W F s d G g v V H l w Z S B t b 2 R p Z m n D q S 5 7 Q 2 9 s d W 1 u N D Y 0 L D Q 2 M 3 0 m c X V v d D s s J n F 1 b 3 Q 7 U 2 V j d G l v b j E v T 2 Z m c 2 h v c m U g d 2 V h b H R o L 1 R 5 c G U g b W 9 k a W Z p w 6 k u e 0 N v b H V t b j Q 2 N S w 0 N j R 9 J n F 1 b 3 Q 7 L C Z x d W 9 0 O 1 N l Y 3 R p b 2 4 x L 0 9 m Z n N o b 3 J l I H d l Y W x 0 a C 9 U e X B l I G 1 v Z G l m a c O p L n t D b 2 x 1 b W 4 0 N j Y s N D Y 1 f S Z x d W 9 0 O y w m c X V v d D t T Z W N 0 a W 9 u M S 9 P Z m Z z a G 9 y Z S B 3 Z W F s d G g v V H l w Z S B t b 2 R p Z m n D q S 5 7 Q 2 9 s d W 1 u N D Y 3 L D Q 2 N n 0 m c X V v d D s s J n F 1 b 3 Q 7 U 2 V j d G l v b j E v T 2 Z m c 2 h v c m U g d 2 V h b H R o L 1 R 5 c G U g b W 9 k a W Z p w 6 k u e 0 N v b H V t b j Q 2 O C w 0 N j d 9 J n F 1 b 3 Q 7 L C Z x d W 9 0 O 1 N l Y 3 R p b 2 4 x L 0 9 m Z n N o b 3 J l I H d l Y W x 0 a C 9 U e X B l I G 1 v Z G l m a c O p L n t D b 2 x 1 b W 4 0 N j k s N D Y 4 f S Z x d W 9 0 O y w m c X V v d D t T Z W N 0 a W 9 u M S 9 P Z m Z z a G 9 y Z S B 3 Z W F s d G g v V H l w Z S B t b 2 R p Z m n D q S 5 7 Q 2 9 s d W 1 u N D c w L D Q 2 O X 0 m c X V v d D s s J n F 1 b 3 Q 7 U 2 V j d G l v b j E v T 2 Z m c 2 h v c m U g d 2 V h b H R o L 1 R 5 c G U g b W 9 k a W Z p w 6 k u e 0 N v b H V t b j Q 3 M S w 0 N z B 9 J n F 1 b 3 Q 7 L C Z x d W 9 0 O 1 N l Y 3 R p b 2 4 x L 0 9 m Z n N o b 3 J l I H d l Y W x 0 a C 9 U e X B l I G 1 v Z G l m a c O p L n t D b 2 x 1 b W 4 0 N z I s N D c x f S Z x d W 9 0 O y w m c X V v d D t T Z W N 0 a W 9 u M S 9 P Z m Z z a G 9 y Z S B 3 Z W F s d G g v V H l w Z S B t b 2 R p Z m n D q S 5 7 Q 2 9 s d W 1 u N D c z L D Q 3 M n 0 m c X V v d D s s J n F 1 b 3 Q 7 U 2 V j d G l v b j E v T 2 Z m c 2 h v c m U g d 2 V h b H R o L 1 R 5 c G U g b W 9 k a W Z p w 6 k u e 0 N v b H V t b j Q 3 N C w 0 N z N 9 J n F 1 b 3 Q 7 L C Z x d W 9 0 O 1 N l Y 3 R p b 2 4 x L 0 9 m Z n N o b 3 J l I H d l Y W x 0 a C 9 U e X B l I G 1 v Z G l m a c O p L n t D b 2 x 1 b W 4 0 N z U s N D c 0 f S Z x d W 9 0 O y w m c X V v d D t T Z W N 0 a W 9 u M S 9 P Z m Z z a G 9 y Z S B 3 Z W F s d G g v V H l w Z S B t b 2 R p Z m n D q S 5 7 Q 2 9 s d W 1 u N D c 2 L D Q 3 N X 0 m c X V v d D s s J n F 1 b 3 Q 7 U 2 V j d G l v b j E v T 2 Z m c 2 h v c m U g d 2 V h b H R o L 1 R 5 c G U g b W 9 k a W Z p w 6 k u e 0 N v b H V t b j Q 3 N y w 0 N z Z 9 J n F 1 b 3 Q 7 L C Z x d W 9 0 O 1 N l Y 3 R p b 2 4 x L 0 9 m Z n N o b 3 J l I H d l Y W x 0 a C 9 U e X B l I G 1 v Z G l m a c O p L n t D b 2 x 1 b W 4 0 N z g s N D c 3 f S Z x d W 9 0 O y w m c X V v d D t T Z W N 0 a W 9 u M S 9 P Z m Z z a G 9 y Z S B 3 Z W F s d G g v V H l w Z S B t b 2 R p Z m n D q S 5 7 Q 2 9 s d W 1 u N D c 5 L D Q 3 O H 0 m c X V v d D s s J n F 1 b 3 Q 7 U 2 V j d G l v b j E v T 2 Z m c 2 h v c m U g d 2 V h b H R o L 1 R 5 c G U g b W 9 k a W Z p w 6 k u e 0 N v b H V t b j Q 4 M C w 0 N z l 9 J n F 1 b 3 Q 7 L C Z x d W 9 0 O 1 N l Y 3 R p b 2 4 x L 0 9 m Z n N o b 3 J l I H d l Y W x 0 a C 9 U e X B l I G 1 v Z G l m a c O p L n t D b 2 x 1 b W 4 0 O D E s N D g w f S Z x d W 9 0 O y w m c X V v d D t T Z W N 0 a W 9 u M S 9 P Z m Z z a G 9 y Z S B 3 Z W F s d G g v V H l w Z S B t b 2 R p Z m n D q S 5 7 Q 2 9 s d W 1 u N D g y L D Q 4 M X 0 m c X V v d D s s J n F 1 b 3 Q 7 U 2 V j d G l v b j E v T 2 Z m c 2 h v c m U g d 2 V h b H R o L 1 R 5 c G U g b W 9 k a W Z p w 6 k u e 0 N v b H V t b j Q 4 M y w 0 O D J 9 J n F 1 b 3 Q 7 L C Z x d W 9 0 O 1 N l Y 3 R p b 2 4 x L 0 9 m Z n N o b 3 J l I H d l Y W x 0 a C 9 U e X B l I G 1 v Z G l m a c O p L n t D b 2 x 1 b W 4 0 O D Q s N D g z f S Z x d W 9 0 O y w m c X V v d D t T Z W N 0 a W 9 u M S 9 P Z m Z z a G 9 y Z S B 3 Z W F s d G g v V H l w Z S B t b 2 R p Z m n D q S 5 7 Q 2 9 s d W 1 u N D g 1 L D Q 4 N H 0 m c X V v d D s s J n F 1 b 3 Q 7 U 2 V j d G l v b j E v T 2 Z m c 2 h v c m U g d 2 V h b H R o L 1 R 5 c G U g b W 9 k a W Z p w 6 k u e 0 N v b H V t b j Q 4 N i w 0 O D V 9 J n F 1 b 3 Q 7 L C Z x d W 9 0 O 1 N l Y 3 R p b 2 4 x L 0 9 m Z n N o b 3 J l I H d l Y W x 0 a C 9 U e X B l I G 1 v Z G l m a c O p L n t D b 2 x 1 b W 4 0 O D c s N D g 2 f S Z x d W 9 0 O y w m c X V v d D t T Z W N 0 a W 9 u M S 9 P Z m Z z a G 9 y Z S B 3 Z W F s d G g v V H l w Z S B t b 2 R p Z m n D q S 5 7 Q 2 9 s d W 1 u N D g 4 L D Q 4 N 3 0 m c X V v d D s s J n F 1 b 3 Q 7 U 2 V j d G l v b j E v T 2 Z m c 2 h v c m U g d 2 V h b H R o L 1 R 5 c G U g b W 9 k a W Z p w 6 k u e 0 N v b H V t b j Q 4 O S w 0 O D h 9 J n F 1 b 3 Q 7 L C Z x d W 9 0 O 1 N l Y 3 R p b 2 4 x L 0 9 m Z n N o b 3 J l I H d l Y W x 0 a C 9 U e X B l I G 1 v Z G l m a c O p L n t D b 2 x 1 b W 4 0 O T A s N D g 5 f S Z x d W 9 0 O y w m c X V v d D t T Z W N 0 a W 9 u M S 9 P Z m Z z a G 9 y Z S B 3 Z W F s d G g v V H l w Z S B t b 2 R p Z m n D q S 5 7 Q 2 9 s d W 1 u N D k x L D Q 5 M H 0 m c X V v d D s s J n F 1 b 3 Q 7 U 2 V j d G l v b j E v T 2 Z m c 2 h v c m U g d 2 V h b H R o L 1 R 5 c G U g b W 9 k a W Z p w 6 k u e 0 N v b H V t b j Q 5 M i w 0 O T F 9 J n F 1 b 3 Q 7 L C Z x d W 9 0 O 1 N l Y 3 R p b 2 4 x L 0 9 m Z n N o b 3 J l I H d l Y W x 0 a C 9 U e X B l I G 1 v Z G l m a c O p L n t D b 2 x 1 b W 4 0 O T M s N D k y f S Z x d W 9 0 O y w m c X V v d D t T Z W N 0 a W 9 u M S 9 P Z m Z z a G 9 y Z S B 3 Z W F s d G g v V H l w Z S B t b 2 R p Z m n D q S 5 7 Q 2 9 s d W 1 u N D k 0 L D Q 5 M 3 0 m c X V v d D s s J n F 1 b 3 Q 7 U 2 V j d G l v b j E v T 2 Z m c 2 h v c m U g d 2 V h b H R o L 1 R 5 c G U g b W 9 k a W Z p w 6 k u e 0 N v b H V t b j Q 5 N S w 0 O T R 9 J n F 1 b 3 Q 7 L C Z x d W 9 0 O 1 N l Y 3 R p b 2 4 x L 0 9 m Z n N o b 3 J l I H d l Y W x 0 a C 9 U e X B l I G 1 v Z G l m a c O p L n t D b 2 x 1 b W 4 0 O T Y s N D k 1 f S Z x d W 9 0 O y w m c X V v d D t T Z W N 0 a W 9 u M S 9 P Z m Z z a G 9 y Z S B 3 Z W F s d G g v V H l w Z S B t b 2 R p Z m n D q S 5 7 Q 2 9 s d W 1 u N D k 3 L D Q 5 N n 0 m c X V v d D s s J n F 1 b 3 Q 7 U 2 V j d G l v b j E v T 2 Z m c 2 h v c m U g d 2 V h b H R o L 1 R 5 c G U g b W 9 k a W Z p w 6 k u e 0 N v b H V t b j Q 5 O C w 0 O T d 9 J n F 1 b 3 Q 7 L C Z x d W 9 0 O 1 N l Y 3 R p b 2 4 x L 0 9 m Z n N o b 3 J l I H d l Y W x 0 a C 9 U e X B l I G 1 v Z G l m a c O p L n t D b 2 x 1 b W 4 0 O T k s N D k 4 f S Z x d W 9 0 O y w m c X V v d D t T Z W N 0 a W 9 u M S 9 P Z m Z z a G 9 y Z S B 3 Z W F s d G g v V H l w Z S B t b 2 R p Z m n D q S 5 7 Q 2 9 s d W 1 u N T A w L D Q 5 O X 0 m c X V v d D s s J n F 1 b 3 Q 7 U 2 V j d G l v b j E v T 2 Z m c 2 h v c m U g d 2 V h b H R o L 1 R 5 c G U g b W 9 k a W Z p w 6 k u e 0 N v b H V t b j U w M S w 1 M D B 9 J n F 1 b 3 Q 7 L C Z x d W 9 0 O 1 N l Y 3 R p b 2 4 x L 0 9 m Z n N o b 3 J l I H d l Y W x 0 a C 9 U e X B l I G 1 v Z G l m a c O p L n t D b 2 x 1 b W 4 1 M D I s N T A x f S Z x d W 9 0 O y w m c X V v d D t T Z W N 0 a W 9 u M S 9 P Z m Z z a G 9 y Z S B 3 Z W F s d G g v V H l w Z S B t b 2 R p Z m n D q S 5 7 Q 2 9 s d W 1 u N T A z L D U w M n 0 m c X V v d D s s J n F 1 b 3 Q 7 U 2 V j d G l v b j E v T 2 Z m c 2 h v c m U g d 2 V h b H R o L 1 R 5 c G U g b W 9 k a W Z p w 6 k u e 0 N v b H V t b j U w N C w 1 M D N 9 J n F 1 b 3 Q 7 L C Z x d W 9 0 O 1 N l Y 3 R p b 2 4 x L 0 9 m Z n N o b 3 J l I H d l Y W x 0 a C 9 U e X B l I G 1 v Z G l m a c O p L n t D b 2 x 1 b W 4 1 M D U s N T A 0 f S Z x d W 9 0 O y w m c X V v d D t T Z W N 0 a W 9 u M S 9 P Z m Z z a G 9 y Z S B 3 Z W F s d G g v V H l w Z S B t b 2 R p Z m n D q S 5 7 Q 2 9 s d W 1 u N T A 2 L D U w N X 0 m c X V v d D s s J n F 1 b 3 Q 7 U 2 V j d G l v b j E v T 2 Z m c 2 h v c m U g d 2 V h b H R o L 1 R 5 c G U g b W 9 k a W Z p w 6 k u e 0 N v b H V t b j U w N y w 1 M D Z 9 J n F 1 b 3 Q 7 L C Z x d W 9 0 O 1 N l Y 3 R p b 2 4 x L 0 9 m Z n N o b 3 J l I H d l Y W x 0 a C 9 U e X B l I G 1 v Z G l m a c O p L n t D b 2 x 1 b W 4 1 M D g s N T A 3 f S Z x d W 9 0 O y w m c X V v d D t T Z W N 0 a W 9 u M S 9 P Z m Z z a G 9 y Z S B 3 Z W F s d G g v V H l w Z S B t b 2 R p Z m n D q S 5 7 Q 2 9 s d W 1 u N T A 5 L D U w O H 0 m c X V v d D s s J n F 1 b 3 Q 7 U 2 V j d G l v b j E v T 2 Z m c 2 h v c m U g d 2 V h b H R o L 1 R 5 c G U g b W 9 k a W Z p w 6 k u e 0 N v b H V t b j U x M C w 1 M D l 9 J n F 1 b 3 Q 7 L C Z x d W 9 0 O 1 N l Y 3 R p b 2 4 x L 0 9 m Z n N o b 3 J l I H d l Y W x 0 a C 9 U e X B l I G 1 v Z G l m a c O p L n t D b 2 x 1 b W 4 1 M T E s N T E w f S Z x d W 9 0 O y w m c X V v d D t T Z W N 0 a W 9 u M S 9 P Z m Z z a G 9 y Z S B 3 Z W F s d G g v V H l w Z S B t b 2 R p Z m n D q S 5 7 Q 2 9 s d W 1 u N T E y L D U x M X 0 m c X V v d D s s J n F 1 b 3 Q 7 U 2 V j d G l v b j E v T 2 Z m c 2 h v c m U g d 2 V h b H R o L 1 R 5 c G U g b W 9 k a W Z p w 6 k u e 0 N v b H V t b j U x M y w 1 M T J 9 J n F 1 b 3 Q 7 L C Z x d W 9 0 O 1 N l Y 3 R p b 2 4 x L 0 9 m Z n N o b 3 J l I H d l Y W x 0 a C 9 U e X B l I G 1 v Z G l m a c O p L n t D b 2 x 1 b W 4 1 M T Q s N T E z f S Z x d W 9 0 O y w m c X V v d D t T Z W N 0 a W 9 u M S 9 P Z m Z z a G 9 y Z S B 3 Z W F s d G g v V H l w Z S B t b 2 R p Z m n D q S 5 7 Q 2 9 s d W 1 u N T E 1 L D U x N H 0 m c X V v d D s s J n F 1 b 3 Q 7 U 2 V j d G l v b j E v T 2 Z m c 2 h v c m U g d 2 V h b H R o L 1 R 5 c G U g b W 9 k a W Z p w 6 k u e 0 N v b H V t b j U x N i w 1 M T V 9 J n F 1 b 3 Q 7 L C Z x d W 9 0 O 1 N l Y 3 R p b 2 4 x L 0 9 m Z n N o b 3 J l I H d l Y W x 0 a C 9 U e X B l I G 1 v Z G l m a c O p L n t D b 2 x 1 b W 4 1 M T c s N T E 2 f S Z x d W 9 0 O y w m c X V v d D t T Z W N 0 a W 9 u M S 9 P Z m Z z a G 9 y Z S B 3 Z W F s d G g v V H l w Z S B t b 2 R p Z m n D q S 5 7 Q 2 9 s d W 1 u N T E 4 L D U x N 3 0 m c X V v d D s s J n F 1 b 3 Q 7 U 2 V j d G l v b j E v T 2 Z m c 2 h v c m U g d 2 V h b H R o L 1 R 5 c G U g b W 9 k a W Z p w 6 k u e 0 N v b H V t b j U x O S w 1 M T h 9 J n F 1 b 3 Q 7 L C Z x d W 9 0 O 1 N l Y 3 R p b 2 4 x L 0 9 m Z n N o b 3 J l I H d l Y W x 0 a C 9 U e X B l I G 1 v Z G l m a c O p L n t D b 2 x 1 b W 4 1 M j A s N T E 5 f S Z x d W 9 0 O y w m c X V v d D t T Z W N 0 a W 9 u M S 9 P Z m Z z a G 9 y Z S B 3 Z W F s d G g v V H l w Z S B t b 2 R p Z m n D q S 5 7 Q 2 9 s d W 1 u N T I x L D U y M H 0 m c X V v d D s s J n F 1 b 3 Q 7 U 2 V j d G l v b j E v T 2 Z m c 2 h v c m U g d 2 V h b H R o L 1 R 5 c G U g b W 9 k a W Z p w 6 k u e 0 N v b H V t b j U y M i w 1 M j F 9 J n F 1 b 3 Q 7 L C Z x d W 9 0 O 1 N l Y 3 R p b 2 4 x L 0 9 m Z n N o b 3 J l I H d l Y W x 0 a C 9 U e X B l I G 1 v Z G l m a c O p L n t D b 2 x 1 b W 4 1 M j M s N T I y f S Z x d W 9 0 O y w m c X V v d D t T Z W N 0 a W 9 u M S 9 P Z m Z z a G 9 y Z S B 3 Z W F s d G g v V H l w Z S B t b 2 R p Z m n D q S 5 7 Q 2 9 s d W 1 u N T I 0 L D U y M 3 0 m c X V v d D s s J n F 1 b 3 Q 7 U 2 V j d G l v b j E v T 2 Z m c 2 h v c m U g d 2 V h b H R o L 1 R 5 c G U g b W 9 k a W Z p w 6 k u e 0 N v b H V t b j U y N S w 1 M j R 9 J n F 1 b 3 Q 7 L C Z x d W 9 0 O 1 N l Y 3 R p b 2 4 x L 0 9 m Z n N o b 3 J l I H d l Y W x 0 a C 9 U e X B l I G 1 v Z G l m a c O p L n t D b 2 x 1 b W 4 1 M j Y s N T I 1 f S Z x d W 9 0 O y w m c X V v d D t T Z W N 0 a W 9 u M S 9 P Z m Z z a G 9 y Z S B 3 Z W F s d G g v V H l w Z S B t b 2 R p Z m n D q S 5 7 Q 2 9 s d W 1 u N T I 3 L D U y N n 0 m c X V v d D s s J n F 1 b 3 Q 7 U 2 V j d G l v b j E v T 2 Z m c 2 h v c m U g d 2 V h b H R o L 1 R 5 c G U g b W 9 k a W Z p w 6 k u e 0 N v b H V t b j U y O C w 1 M j d 9 J n F 1 b 3 Q 7 L C Z x d W 9 0 O 1 N l Y 3 R p b 2 4 x L 0 9 m Z n N o b 3 J l I H d l Y W x 0 a C 9 U e X B l I G 1 v Z G l m a c O p L n t D b 2 x 1 b W 4 1 M j k s N T I 4 f S Z x d W 9 0 O y w m c X V v d D t T Z W N 0 a W 9 u M S 9 P Z m Z z a G 9 y Z S B 3 Z W F s d G g v V H l w Z S B t b 2 R p Z m n D q S 5 7 Q 2 9 s d W 1 u N T M w L D U y O X 0 m c X V v d D s s J n F 1 b 3 Q 7 U 2 V j d G l v b j E v T 2 Z m c 2 h v c m U g d 2 V h b H R o L 1 R 5 c G U g b W 9 k a W Z p w 6 k u e 0 N v b H V t b j U z M S w 1 M z B 9 J n F 1 b 3 Q 7 L C Z x d W 9 0 O 1 N l Y 3 R p b 2 4 x L 0 9 m Z n N o b 3 J l I H d l Y W x 0 a C 9 U e X B l I G 1 v Z G l m a c O p L n t D b 2 x 1 b W 4 1 M z I s N T M x f S Z x d W 9 0 O y w m c X V v d D t T Z W N 0 a W 9 u M S 9 P Z m Z z a G 9 y Z S B 3 Z W F s d G g v V H l w Z S B t b 2 R p Z m n D q S 5 7 Q 2 9 s d W 1 u N T M z L D U z M n 0 m c X V v d D s s J n F 1 b 3 Q 7 U 2 V j d G l v b j E v T 2 Z m c 2 h v c m U g d 2 V h b H R o L 1 R 5 c G U g b W 9 k a W Z p w 6 k u e 0 N v b H V t b j U z N C w 1 M z N 9 J n F 1 b 3 Q 7 L C Z x d W 9 0 O 1 N l Y 3 R p b 2 4 x L 0 9 m Z n N o b 3 J l I H d l Y W x 0 a C 9 U e X B l I G 1 v Z G l m a c O p L n t D b 2 x 1 b W 4 1 M z U s N T M 0 f S Z x d W 9 0 O y w m c X V v d D t T Z W N 0 a W 9 u M S 9 P Z m Z z a G 9 y Z S B 3 Z W F s d G g v V H l w Z S B t b 2 R p Z m n D q S 5 7 Q 2 9 s d W 1 u N T M 2 L D U z N X 0 m c X V v d D s s J n F 1 b 3 Q 7 U 2 V j d G l v b j E v T 2 Z m c 2 h v c m U g d 2 V h b H R o L 1 R 5 c G U g b W 9 k a W Z p w 6 k u e 0 N v b H V t b j U z N y w 1 M z Z 9 J n F 1 b 3 Q 7 L C Z x d W 9 0 O 1 N l Y 3 R p b 2 4 x L 0 9 m Z n N o b 3 J l I H d l Y W x 0 a C 9 U e X B l I G 1 v Z G l m a c O p L n t D b 2 x 1 b W 4 1 M z g s N T M 3 f S Z x d W 9 0 O y w m c X V v d D t T Z W N 0 a W 9 u M S 9 P Z m Z z a G 9 y Z S B 3 Z W F s d G g v V H l w Z S B t b 2 R p Z m n D q S 5 7 Q 2 9 s d W 1 u N T M 5 L D U z O H 0 m c X V v d D s s J n F 1 b 3 Q 7 U 2 V j d G l v b j E v T 2 Z m c 2 h v c m U g d 2 V h b H R o L 1 R 5 c G U g b W 9 k a W Z p w 6 k u e 0 N v b H V t b j U 0 M C w 1 M z l 9 J n F 1 b 3 Q 7 L C Z x d W 9 0 O 1 N l Y 3 R p b 2 4 x L 0 9 m Z n N o b 3 J l I H d l Y W x 0 a C 9 U e X B l I G 1 v Z G l m a c O p L n t D b 2 x 1 b W 4 1 N D E s N T Q w f S Z x d W 9 0 O y w m c X V v d D t T Z W N 0 a W 9 u M S 9 P Z m Z z a G 9 y Z S B 3 Z W F s d G g v V H l w Z S B t b 2 R p Z m n D q S 5 7 Q 2 9 s d W 1 u N T Q y L D U 0 M X 0 m c X V v d D s s J n F 1 b 3 Q 7 U 2 V j d G l v b j E v T 2 Z m c 2 h v c m U g d 2 V h b H R o L 1 R 5 c G U g b W 9 k a W Z p w 6 k u e 0 N v b H V t b j U 0 M y w 1 N D J 9 J n F 1 b 3 Q 7 L C Z x d W 9 0 O 1 N l Y 3 R p b 2 4 x L 0 9 m Z n N o b 3 J l I H d l Y W x 0 a C 9 U e X B l I G 1 v Z G l m a c O p L n t D b 2 x 1 b W 4 1 N D Q s N T Q z f S Z x d W 9 0 O y w m c X V v d D t T Z W N 0 a W 9 u M S 9 P Z m Z z a G 9 y Z S B 3 Z W F s d G g v V H l w Z S B t b 2 R p Z m n D q S 5 7 Q 2 9 s d W 1 u N T Q 1 L D U 0 N H 0 m c X V v d D s s J n F 1 b 3 Q 7 U 2 V j d G l v b j E v T 2 Z m c 2 h v c m U g d 2 V h b H R o L 1 R 5 c G U g b W 9 k a W Z p w 6 k u e 0 N v b H V t b j U 0 N i w 1 N D V 9 J n F 1 b 3 Q 7 L C Z x d W 9 0 O 1 N l Y 3 R p b 2 4 x L 0 9 m Z n N o b 3 J l I H d l Y W x 0 a C 9 U e X B l I G 1 v Z G l m a c O p L n t D b 2 x 1 b W 4 1 N D c s N T Q 2 f S Z x d W 9 0 O y w m c X V v d D t T Z W N 0 a W 9 u M S 9 P Z m Z z a G 9 y Z S B 3 Z W F s d G g v V H l w Z S B t b 2 R p Z m n D q S 5 7 Q 2 9 s d W 1 u N T Q 4 L D U 0 N 3 0 m c X V v d D s s J n F 1 b 3 Q 7 U 2 V j d G l v b j E v T 2 Z m c 2 h v c m U g d 2 V h b H R o L 1 R 5 c G U g b W 9 k a W Z p w 6 k u e 0 N v b H V t b j U 0 O S w 1 N D h 9 J n F 1 b 3 Q 7 L C Z x d W 9 0 O 1 N l Y 3 R p b 2 4 x L 0 9 m Z n N o b 3 J l I H d l Y W x 0 a C 9 U e X B l I G 1 v Z G l m a c O p L n t D b 2 x 1 b W 4 1 N T A s N T Q 5 f S Z x d W 9 0 O y w m c X V v d D t T Z W N 0 a W 9 u M S 9 P Z m Z z a G 9 y Z S B 3 Z W F s d G g v V H l w Z S B t b 2 R p Z m n D q S 5 7 Q 2 9 s d W 1 u N T U x L D U 1 M H 0 m c X V v d D s s J n F 1 b 3 Q 7 U 2 V j d G l v b j E v T 2 Z m c 2 h v c m U g d 2 V h b H R o L 1 R 5 c G U g b W 9 k a W Z p w 6 k u e 0 N v b H V t b j U 1 M i w 1 N T F 9 J n F 1 b 3 Q 7 L C Z x d W 9 0 O 1 N l Y 3 R p b 2 4 x L 0 9 m Z n N o b 3 J l I H d l Y W x 0 a C 9 U e X B l I G 1 v Z G l m a c O p L n t D b 2 x 1 b W 4 1 N T M s N T U y f S Z x d W 9 0 O y w m c X V v d D t T Z W N 0 a W 9 u M S 9 P Z m Z z a G 9 y Z S B 3 Z W F s d G g v V H l w Z S B t b 2 R p Z m n D q S 5 7 Q 2 9 s d W 1 u N T U 0 L D U 1 M 3 0 m c X V v d D s s J n F 1 b 3 Q 7 U 2 V j d G l v b j E v T 2 Z m c 2 h v c m U g d 2 V h b H R o L 1 R 5 c G U g b W 9 k a W Z p w 6 k u e 0 N v b H V t b j U 1 N S w 1 N T R 9 J n F 1 b 3 Q 7 L C Z x d W 9 0 O 1 N l Y 3 R p b 2 4 x L 0 9 m Z n N o b 3 J l I H d l Y W x 0 a C 9 U e X B l I G 1 v Z G l m a c O p L n t D b 2 x 1 b W 4 1 N T Y s N T U 1 f S Z x d W 9 0 O y w m c X V v d D t T Z W N 0 a W 9 u M S 9 P Z m Z z a G 9 y Z S B 3 Z W F s d G g v V H l w Z S B t b 2 R p Z m n D q S 5 7 Q 2 9 s d W 1 u N T U 3 L D U 1 N n 0 m c X V v d D s s J n F 1 b 3 Q 7 U 2 V j d G l v b j E v T 2 Z m c 2 h v c m U g d 2 V h b H R o L 1 R 5 c G U g b W 9 k a W Z p w 6 k u e 0 N v b H V t b j U 1 O C w 1 N T d 9 J n F 1 b 3 Q 7 L C Z x d W 9 0 O 1 N l Y 3 R p b 2 4 x L 0 9 m Z n N o b 3 J l I H d l Y W x 0 a C 9 U e X B l I G 1 v Z G l m a c O p L n t D b 2 x 1 b W 4 1 N T k s N T U 4 f S Z x d W 9 0 O y w m c X V v d D t T Z W N 0 a W 9 u M S 9 P Z m Z z a G 9 y Z S B 3 Z W F s d G g v V H l w Z S B t b 2 R p Z m n D q S 5 7 Q 2 9 s d W 1 u N T Y w L D U 1 O X 0 m c X V v d D s s J n F 1 b 3 Q 7 U 2 V j d G l v b j E v T 2 Z m c 2 h v c m U g d 2 V h b H R o L 1 R 5 c G U g b W 9 k a W Z p w 6 k u e 0 N v b H V t b j U 2 M S w 1 N j B 9 J n F 1 b 3 Q 7 L C Z x d W 9 0 O 1 N l Y 3 R p b 2 4 x L 0 9 m Z n N o b 3 J l I H d l Y W x 0 a C 9 U e X B l I G 1 v Z G l m a c O p L n t D b 2 x 1 b W 4 1 N j I s N T Y x f S Z x d W 9 0 O y w m c X V v d D t T Z W N 0 a W 9 u M S 9 P Z m Z z a G 9 y Z S B 3 Z W F s d G g v V H l w Z S B t b 2 R p Z m n D q S 5 7 Q 2 9 s d W 1 u N T Y z L D U 2 M n 0 m c X V v d D s s J n F 1 b 3 Q 7 U 2 V j d G l v b j E v T 2 Z m c 2 h v c m U g d 2 V h b H R o L 1 R 5 c G U g b W 9 k a W Z p w 6 k u e 0 N v b H V t b j U 2 N C w 1 N j N 9 J n F 1 b 3 Q 7 L C Z x d W 9 0 O 1 N l Y 3 R p b 2 4 x L 0 9 m Z n N o b 3 J l I H d l Y W x 0 a C 9 U e X B l I G 1 v Z G l m a c O p L n t D b 2 x 1 b W 4 1 N j U s N T Y 0 f S Z x d W 9 0 O y w m c X V v d D t T Z W N 0 a W 9 u M S 9 P Z m Z z a G 9 y Z S B 3 Z W F s d G g v V H l w Z S B t b 2 R p Z m n D q S 5 7 Q 2 9 s d W 1 u N T Y 2 L D U 2 N X 0 m c X V v d D s s J n F 1 b 3 Q 7 U 2 V j d G l v b j E v T 2 Z m c 2 h v c m U g d 2 V h b H R o L 1 R 5 c G U g b W 9 k a W Z p w 6 k u e 0 N v b H V t b j U 2 N y w 1 N j Z 9 J n F 1 b 3 Q 7 L C Z x d W 9 0 O 1 N l Y 3 R p b 2 4 x L 0 9 m Z n N o b 3 J l I H d l Y W x 0 a C 9 U e X B l I G 1 v Z G l m a c O p L n t D b 2 x 1 b W 4 1 N j g s N T Y 3 f S Z x d W 9 0 O y w m c X V v d D t T Z W N 0 a W 9 u M S 9 P Z m Z z a G 9 y Z S B 3 Z W F s d G g v V H l w Z S B t b 2 R p Z m n D q S 5 7 Q 2 9 s d W 1 u N T Y 5 L D U 2 O H 0 m c X V v d D s s J n F 1 b 3 Q 7 U 2 V j d G l v b j E v T 2 Z m c 2 h v c m U g d 2 V h b H R o L 1 R 5 c G U g b W 9 k a W Z p w 6 k u e 0 N v b H V t b j U 3 M C w 1 N j l 9 J n F 1 b 3 Q 7 L C Z x d W 9 0 O 1 N l Y 3 R p b 2 4 x L 0 9 m Z n N o b 3 J l I H d l Y W x 0 a C 9 U e X B l I G 1 v Z G l m a c O p L n t D b 2 x 1 b W 4 1 N z E s N T c w f S Z x d W 9 0 O y w m c X V v d D t T Z W N 0 a W 9 u M S 9 P Z m Z z a G 9 y Z S B 3 Z W F s d G g v V H l w Z S B t b 2 R p Z m n D q S 5 7 Q 2 9 s d W 1 u N T c y L D U 3 M X 0 m c X V v d D s s J n F 1 b 3 Q 7 U 2 V j d G l v b j E v T 2 Z m c 2 h v c m U g d 2 V h b H R o L 1 R 5 c G U g b W 9 k a W Z p w 6 k u e 0 N v b H V t b j U 3 M y w 1 N z J 9 J n F 1 b 3 Q 7 L C Z x d W 9 0 O 1 N l Y 3 R p b 2 4 x L 0 9 m Z n N o b 3 J l I H d l Y W x 0 a C 9 U e X B l I G 1 v Z G l m a c O p L n t D b 2 x 1 b W 4 1 N z Q s N T c z f S Z x d W 9 0 O y w m c X V v d D t T Z W N 0 a W 9 u M S 9 P Z m Z z a G 9 y Z S B 3 Z W F s d G g v V H l w Z S B t b 2 R p Z m n D q S 5 7 Q 2 9 s d W 1 u N T c 1 L D U 3 N H 0 m c X V v d D s s J n F 1 b 3 Q 7 U 2 V j d G l v b j E v T 2 Z m c 2 h v c m U g d 2 V h b H R o L 1 R 5 c G U g b W 9 k a W Z p w 6 k u e 0 N v b H V t b j U 3 N i w 1 N z V 9 J n F 1 b 3 Q 7 L C Z x d W 9 0 O 1 N l Y 3 R p b 2 4 x L 0 9 m Z n N o b 3 J l I H d l Y W x 0 a C 9 U e X B l I G 1 v Z G l m a c O p L n t D b 2 x 1 b W 4 1 N z c s N T c 2 f S Z x d W 9 0 O y w m c X V v d D t T Z W N 0 a W 9 u M S 9 P Z m Z z a G 9 y Z S B 3 Z W F s d G g v V H l w Z S B t b 2 R p Z m n D q S 5 7 Q 2 9 s d W 1 u N T c 4 L D U 3 N 3 0 m c X V v d D s s J n F 1 b 3 Q 7 U 2 V j d G l v b j E v T 2 Z m c 2 h v c m U g d 2 V h b H R o L 1 R 5 c G U g b W 9 k a W Z p w 6 k u e 0 N v b H V t b j U 3 O S w 1 N z h 9 J n F 1 b 3 Q 7 L C Z x d W 9 0 O 1 N l Y 3 R p b 2 4 x L 0 9 m Z n N o b 3 J l I H d l Y W x 0 a C 9 U e X B l I G 1 v Z G l m a c O p L n t D b 2 x 1 b W 4 1 O D A s N T c 5 f S Z x d W 9 0 O y w m c X V v d D t T Z W N 0 a W 9 u M S 9 P Z m Z z a G 9 y Z S B 3 Z W F s d G g v V H l w Z S B t b 2 R p Z m n D q S 5 7 Q 2 9 s d W 1 u N T g x L D U 4 M H 0 m c X V v d D s s J n F 1 b 3 Q 7 U 2 V j d G l v b j E v T 2 Z m c 2 h v c m U g d 2 V h b H R o L 1 R 5 c G U g b W 9 k a W Z p w 6 k u e 0 N v b H V t b j U 4 M i w 1 O D F 9 J n F 1 b 3 Q 7 L C Z x d W 9 0 O 1 N l Y 3 R p b 2 4 x L 0 9 m Z n N o b 3 J l I H d l Y W x 0 a C 9 U e X B l I G 1 v Z G l m a c O p L n t D b 2 x 1 b W 4 1 O D M s N T g y f S Z x d W 9 0 O y w m c X V v d D t T Z W N 0 a W 9 u M S 9 P Z m Z z a G 9 y Z S B 3 Z W F s d G g v V H l w Z S B t b 2 R p Z m n D q S 5 7 Q 2 9 s d W 1 u N T g 0 L D U 4 M 3 0 m c X V v d D s s J n F 1 b 3 Q 7 U 2 V j d G l v b j E v T 2 Z m c 2 h v c m U g d 2 V h b H R o L 1 R 5 c G U g b W 9 k a W Z p w 6 k u e 0 N v b H V t b j U 4 N S w 1 O D R 9 J n F 1 b 3 Q 7 L C Z x d W 9 0 O 1 N l Y 3 R p b 2 4 x L 0 9 m Z n N o b 3 J l I H d l Y W x 0 a C 9 U e X B l I G 1 v Z G l m a c O p L n t D b 2 x 1 b W 4 1 O D Y s N T g 1 f S Z x d W 9 0 O y w m c X V v d D t T Z W N 0 a W 9 u M S 9 P Z m Z z a G 9 y Z S B 3 Z W F s d G g v V H l w Z S B t b 2 R p Z m n D q S 5 7 Q 2 9 s d W 1 u N T g 3 L D U 4 N n 0 m c X V v d D s s J n F 1 b 3 Q 7 U 2 V j d G l v b j E v T 2 Z m c 2 h v c m U g d 2 V h b H R o L 1 R 5 c G U g b W 9 k a W Z p w 6 k u e 0 N v b H V t b j U 4 O C w 1 O D d 9 J n F 1 b 3 Q 7 L C Z x d W 9 0 O 1 N l Y 3 R p b 2 4 x L 0 9 m Z n N o b 3 J l I H d l Y W x 0 a C 9 U e X B l I G 1 v Z G l m a c O p L n t D b 2 x 1 b W 4 1 O D k s N T g 4 f S Z x d W 9 0 O y w m c X V v d D t T Z W N 0 a W 9 u M S 9 P Z m Z z a G 9 y Z S B 3 Z W F s d G g v V H l w Z S B t b 2 R p Z m n D q S 5 7 Q 2 9 s d W 1 u N T k w L D U 4 O X 0 m c X V v d D s s J n F 1 b 3 Q 7 U 2 V j d G l v b j E v T 2 Z m c 2 h v c m U g d 2 V h b H R o L 1 R 5 c G U g b W 9 k a W Z p w 6 k u e 0 N v b H V t b j U 5 M S w 1 O T B 9 J n F 1 b 3 Q 7 L C Z x d W 9 0 O 1 N l Y 3 R p b 2 4 x L 0 9 m Z n N o b 3 J l I H d l Y W x 0 a C 9 U e X B l I G 1 v Z G l m a c O p L n t D b 2 x 1 b W 4 1 O T I s N T k x f S Z x d W 9 0 O y w m c X V v d D t T Z W N 0 a W 9 u M S 9 P Z m Z z a G 9 y Z S B 3 Z W F s d G g v V H l w Z S B t b 2 R p Z m n D q S 5 7 Q 2 9 s d W 1 u N T k z L D U 5 M n 0 m c X V v d D s s J n F 1 b 3 Q 7 U 2 V j d G l v b j E v T 2 Z m c 2 h v c m U g d 2 V h b H R o L 1 R 5 c G U g b W 9 k a W Z p w 6 k u e 0 N v b H V t b j U 5 N C w 1 O T N 9 J n F 1 b 3 Q 7 L C Z x d W 9 0 O 1 N l Y 3 R p b 2 4 x L 0 9 m Z n N o b 3 J l I H d l Y W x 0 a C 9 U e X B l I G 1 v Z G l m a c O p L n t D b 2 x 1 b W 4 1 O T U s N T k 0 f S Z x d W 9 0 O y w m c X V v d D t T Z W N 0 a W 9 u M S 9 P Z m Z z a G 9 y Z S B 3 Z W F s d G g v V H l w Z S B t b 2 R p Z m n D q S 5 7 Q 2 9 s d W 1 u N T k 2 L D U 5 N X 0 m c X V v d D s s J n F 1 b 3 Q 7 U 2 V j d G l v b j E v T 2 Z m c 2 h v c m U g d 2 V h b H R o L 1 R 5 c G U g b W 9 k a W Z p w 6 k u e 0 N v b H V t b j U 5 N y w 1 O T Z 9 J n F 1 b 3 Q 7 L C Z x d W 9 0 O 1 N l Y 3 R p b 2 4 x L 0 9 m Z n N o b 3 J l I H d l Y W x 0 a C 9 U e X B l I G 1 v Z G l m a c O p L n t D b 2 x 1 b W 4 1 O T g s N T k 3 f S Z x d W 9 0 O y w m c X V v d D t T Z W N 0 a W 9 u M S 9 P Z m Z z a G 9 y Z S B 3 Z W F s d G g v V H l w Z S B t b 2 R p Z m n D q S 5 7 Q 2 9 s d W 1 u N T k 5 L D U 5 O H 0 m c X V v d D s s J n F 1 b 3 Q 7 U 2 V j d G l v b j E v T 2 Z m c 2 h v c m U g d 2 V h b H R o L 1 R 5 c G U g b W 9 k a W Z p w 6 k u e 0 N v b H V t b j Y w M C w 1 O T l 9 J n F 1 b 3 Q 7 L C Z x d W 9 0 O 1 N l Y 3 R p b 2 4 x L 0 9 m Z n N o b 3 J l I H d l Y W x 0 a C 9 U e X B l I G 1 v Z G l m a c O p L n t D b 2 x 1 b W 4 2 M D E s N j A w f S Z x d W 9 0 O y w m c X V v d D t T Z W N 0 a W 9 u M S 9 P Z m Z z a G 9 y Z S B 3 Z W F s d G g v V H l w Z S B t b 2 R p Z m n D q S 5 7 Q 2 9 s d W 1 u N j A y L D Y w M X 0 m c X V v d D s s J n F 1 b 3 Q 7 U 2 V j d G l v b j E v T 2 Z m c 2 h v c m U g d 2 V h b H R o L 1 R 5 c G U g b W 9 k a W Z p w 6 k u e 0 N v b H V t b j Y w M y w 2 M D J 9 J n F 1 b 3 Q 7 L C Z x d W 9 0 O 1 N l Y 3 R p b 2 4 x L 0 9 m Z n N o b 3 J l I H d l Y W x 0 a C 9 U e X B l I G 1 v Z G l m a c O p L n t D b 2 x 1 b W 4 2 M D Q s N j A z f S Z x d W 9 0 O y w m c X V v d D t T Z W N 0 a W 9 u M S 9 P Z m Z z a G 9 y Z S B 3 Z W F s d G g v V H l w Z S B t b 2 R p Z m n D q S 5 7 Q 2 9 s d W 1 u N j A 1 L D Y w N H 0 m c X V v d D s s J n F 1 b 3 Q 7 U 2 V j d G l v b j E v T 2 Z m c 2 h v c m U g d 2 V h b H R o L 1 R 5 c G U g b W 9 k a W Z p w 6 k u e 0 N v b H V t b j Y w N i w 2 M D V 9 J n F 1 b 3 Q 7 L C Z x d W 9 0 O 1 N l Y 3 R p b 2 4 x L 0 9 m Z n N o b 3 J l I H d l Y W x 0 a C 9 U e X B l I G 1 v Z G l m a c O p L n t D b 2 x 1 b W 4 2 M D c s N j A 2 f S Z x d W 9 0 O y w m c X V v d D t T Z W N 0 a W 9 u M S 9 P Z m Z z a G 9 y Z S B 3 Z W F s d G g v V H l w Z S B t b 2 R p Z m n D q S 5 7 Q 2 9 s d W 1 u N j A 4 L D Y w N 3 0 m c X V v d D s s J n F 1 b 3 Q 7 U 2 V j d G l v b j E v T 2 Z m c 2 h v c m U g d 2 V h b H R o L 1 R 5 c G U g b W 9 k a W Z p w 6 k u e 0 N v b H V t b j Y w O S w 2 M D h 9 J n F 1 b 3 Q 7 L C Z x d W 9 0 O 1 N l Y 3 R p b 2 4 x L 0 9 m Z n N o b 3 J l I H d l Y W x 0 a C 9 U e X B l I G 1 v Z G l m a c O p L n t D b 2 x 1 b W 4 2 M T A s N j A 5 f S Z x d W 9 0 O y w m c X V v d D t T Z W N 0 a W 9 u M S 9 P Z m Z z a G 9 y Z S B 3 Z W F s d G g v V H l w Z S B t b 2 R p Z m n D q S 5 7 Q 2 9 s d W 1 u N j E x L D Y x M H 0 m c X V v d D s s J n F 1 b 3 Q 7 U 2 V j d G l v b j E v T 2 Z m c 2 h v c m U g d 2 V h b H R o L 1 R 5 c G U g b W 9 k a W Z p w 6 k u e 0 N v b H V t b j Y x M i w 2 M T F 9 J n F 1 b 3 Q 7 L C Z x d W 9 0 O 1 N l Y 3 R p b 2 4 x L 0 9 m Z n N o b 3 J l I H d l Y W x 0 a C 9 U e X B l I G 1 v Z G l m a c O p L n t D b 2 x 1 b W 4 2 M T M s N j E y f S Z x d W 9 0 O y w m c X V v d D t T Z W N 0 a W 9 u M S 9 P Z m Z z a G 9 y Z S B 3 Z W F s d G g v V H l w Z S B t b 2 R p Z m n D q S 5 7 Q 2 9 s d W 1 u N j E 0 L D Y x M 3 0 m c X V v d D s s J n F 1 b 3 Q 7 U 2 V j d G l v b j E v T 2 Z m c 2 h v c m U g d 2 V h b H R o L 1 R 5 c G U g b W 9 k a W Z p w 6 k u e 0 N v b H V t b j Y x N S w 2 M T R 9 J n F 1 b 3 Q 7 L C Z x d W 9 0 O 1 N l Y 3 R p b 2 4 x L 0 9 m Z n N o b 3 J l I H d l Y W x 0 a C 9 U e X B l I G 1 v Z G l m a c O p L n t D b 2 x 1 b W 4 2 M T Y s N j E 1 f S Z x d W 9 0 O y w m c X V v d D t T Z W N 0 a W 9 u M S 9 P Z m Z z a G 9 y Z S B 3 Z W F s d G g v V H l w Z S B t b 2 R p Z m n D q S 5 7 Q 2 9 s d W 1 u N j E 3 L D Y x N n 0 m c X V v d D s s J n F 1 b 3 Q 7 U 2 V j d G l v b j E v T 2 Z m c 2 h v c m U g d 2 V h b H R o L 1 R 5 c G U g b W 9 k a W Z p w 6 k u e 0 N v b H V t b j Y x O C w 2 M T d 9 J n F 1 b 3 Q 7 L C Z x d W 9 0 O 1 N l Y 3 R p b 2 4 x L 0 9 m Z n N o b 3 J l I H d l Y W x 0 a C 9 U e X B l I G 1 v Z G l m a c O p L n t D b 2 x 1 b W 4 2 M T k s N j E 4 f S Z x d W 9 0 O y w m c X V v d D t T Z W N 0 a W 9 u M S 9 P Z m Z z a G 9 y Z S B 3 Z W F s d G g v V H l w Z S B t b 2 R p Z m n D q S 5 7 Q 2 9 s d W 1 u N j I w L D Y x O X 0 m c X V v d D s s J n F 1 b 3 Q 7 U 2 V j d G l v b j E v T 2 Z m c 2 h v c m U g d 2 V h b H R o L 1 R 5 c G U g b W 9 k a W Z p w 6 k u e 0 N v b H V t b j Y y M S w 2 M j B 9 J n F 1 b 3 Q 7 L C Z x d W 9 0 O 1 N l Y 3 R p b 2 4 x L 0 9 m Z n N o b 3 J l I H d l Y W x 0 a C 9 U e X B l I G 1 v Z G l m a c O p L n t D b 2 x 1 b W 4 2 M j I s N j I x f S Z x d W 9 0 O y w m c X V v d D t T Z W N 0 a W 9 u M S 9 P Z m Z z a G 9 y Z S B 3 Z W F s d G g v V H l w Z S B t b 2 R p Z m n D q S 5 7 Q 2 9 s d W 1 u N j I z L D Y y M n 0 m c X V v d D s s J n F 1 b 3 Q 7 U 2 V j d G l v b j E v T 2 Z m c 2 h v c m U g d 2 V h b H R o L 1 R 5 c G U g b W 9 k a W Z p w 6 k u e 0 N v b H V t b j Y y N C w 2 M j N 9 J n F 1 b 3 Q 7 L C Z x d W 9 0 O 1 N l Y 3 R p b 2 4 x L 0 9 m Z n N o b 3 J l I H d l Y W x 0 a C 9 U e X B l I G 1 v Z G l m a c O p L n t D b 2 x 1 b W 4 2 M j U s N j I 0 f S Z x d W 9 0 O y w m c X V v d D t T Z W N 0 a W 9 u M S 9 P Z m Z z a G 9 y Z S B 3 Z W F s d G g v V H l w Z S B t b 2 R p Z m n D q S 5 7 Q 2 9 s d W 1 u N j I 2 L D Y y N X 0 m c X V v d D s s J n F 1 b 3 Q 7 U 2 V j d G l v b j E v T 2 Z m c 2 h v c m U g d 2 V h b H R o L 1 R 5 c G U g b W 9 k a W Z p w 6 k u e 0 N v b H V t b j Y y N y w 2 M j Z 9 J n F 1 b 3 Q 7 L C Z x d W 9 0 O 1 N l Y 3 R p b 2 4 x L 0 9 m Z n N o b 3 J l I H d l Y W x 0 a C 9 U e X B l I G 1 v Z G l m a c O p L n t D b 2 x 1 b W 4 2 M j g s N j I 3 f S Z x d W 9 0 O y w m c X V v d D t T Z W N 0 a W 9 u M S 9 P Z m Z z a G 9 y Z S B 3 Z W F s d G g v V H l w Z S B t b 2 R p Z m n D q S 5 7 Q 2 9 s d W 1 u N j I 5 L D Y y O H 0 m c X V v d D s s J n F 1 b 3 Q 7 U 2 V j d G l v b j E v T 2 Z m c 2 h v c m U g d 2 V h b H R o L 1 R 5 c G U g b W 9 k a W Z p w 6 k u e 0 N v b H V t b j Y z M C w 2 M j l 9 J n F 1 b 3 Q 7 L C Z x d W 9 0 O 1 N l Y 3 R p b 2 4 x L 0 9 m Z n N o b 3 J l I H d l Y W x 0 a C 9 U e X B l I G 1 v Z G l m a c O p L n t D b 2 x 1 b W 4 2 M z E s N j M w f S Z x d W 9 0 O y w m c X V v d D t T Z W N 0 a W 9 u M S 9 P Z m Z z a G 9 y Z S B 3 Z W F s d G g v V H l w Z S B t b 2 R p Z m n D q S 5 7 Q 2 9 s d W 1 u N j M y L D Y z M X 0 m c X V v d D s s J n F 1 b 3 Q 7 U 2 V j d G l v b j E v T 2 Z m c 2 h v c m U g d 2 V h b H R o L 1 R 5 c G U g b W 9 k a W Z p w 6 k u e 0 N v b H V t b j Y z M y w 2 M z J 9 J n F 1 b 3 Q 7 L C Z x d W 9 0 O 1 N l Y 3 R p b 2 4 x L 0 9 m Z n N o b 3 J l I H d l Y W x 0 a C 9 U e X B l I G 1 v Z G l m a c O p L n t D b 2 x 1 b W 4 2 M z Q s N j M z f S Z x d W 9 0 O y w m c X V v d D t T Z W N 0 a W 9 u M S 9 P Z m Z z a G 9 y Z S B 3 Z W F s d G g v V H l w Z S B t b 2 R p Z m n D q S 5 7 Q 2 9 s d W 1 u N j M 1 L D Y z N H 0 m c X V v d D s s J n F 1 b 3 Q 7 U 2 V j d G l v b j E v T 2 Z m c 2 h v c m U g d 2 V h b H R o L 1 R 5 c G U g b W 9 k a W Z p w 6 k u e 0 N v b H V t b j Y z N i w 2 M z V 9 J n F 1 b 3 Q 7 L C Z x d W 9 0 O 1 N l Y 3 R p b 2 4 x L 0 9 m Z n N o b 3 J l I H d l Y W x 0 a C 9 U e X B l I G 1 v Z G l m a c O p L n t D b 2 x 1 b W 4 2 M z c s N j M 2 f S Z x d W 9 0 O y w m c X V v d D t T Z W N 0 a W 9 u M S 9 P Z m Z z a G 9 y Z S B 3 Z W F s d G g v V H l w Z S B t b 2 R p Z m n D q S 5 7 Q 2 9 s d W 1 u N j M 4 L D Y z N 3 0 m c X V v d D s s J n F 1 b 3 Q 7 U 2 V j d G l v b j E v T 2 Z m c 2 h v c m U g d 2 V h b H R o L 1 R 5 c G U g b W 9 k a W Z p w 6 k u e 0 N v b H V t b j Y z O S w 2 M z h 9 J n F 1 b 3 Q 7 L C Z x d W 9 0 O 1 N l Y 3 R p b 2 4 x L 0 9 m Z n N o b 3 J l I H d l Y W x 0 a C 9 U e X B l I G 1 v Z G l m a c O p L n t D b 2 x 1 b W 4 2 N D A s N j M 5 f S Z x d W 9 0 O y w m c X V v d D t T Z W N 0 a W 9 u M S 9 P Z m Z z a G 9 y Z S B 3 Z W F s d G g v V H l w Z S B t b 2 R p Z m n D q S 5 7 Q 2 9 s d W 1 u N j Q x L D Y 0 M H 0 m c X V v d D s s J n F 1 b 3 Q 7 U 2 V j d G l v b j E v T 2 Z m c 2 h v c m U g d 2 V h b H R o L 1 R 5 c G U g b W 9 k a W Z p w 6 k u e 0 N v b H V t b j Y 0 M i w 2 N D F 9 J n F 1 b 3 Q 7 L C Z x d W 9 0 O 1 N l Y 3 R p b 2 4 x L 0 9 m Z n N o b 3 J l I H d l Y W x 0 a C 9 U e X B l I G 1 v Z G l m a c O p L n t D b 2 x 1 b W 4 2 N D M s N j Q y f S Z x d W 9 0 O y w m c X V v d D t T Z W N 0 a W 9 u M S 9 P Z m Z z a G 9 y Z S B 3 Z W F s d G g v V H l w Z S B t b 2 R p Z m n D q S 5 7 Q 2 9 s d W 1 u N j Q 0 L D Y 0 M 3 0 m c X V v d D s s J n F 1 b 3 Q 7 U 2 V j d G l v b j E v T 2 Z m c 2 h v c m U g d 2 V h b H R o L 1 R 5 c G U g b W 9 k a W Z p w 6 k u e 0 N v b H V t b j Y 0 N S w 2 N D R 9 J n F 1 b 3 Q 7 L C Z x d W 9 0 O 1 N l Y 3 R p b 2 4 x L 0 9 m Z n N o b 3 J l I H d l Y W x 0 a C 9 U e X B l I G 1 v Z G l m a c O p L n t D b 2 x 1 b W 4 2 N D Y s N j Q 1 f S Z x d W 9 0 O y w m c X V v d D t T Z W N 0 a W 9 u M S 9 P Z m Z z a G 9 y Z S B 3 Z W F s d G g v V H l w Z S B t b 2 R p Z m n D q S 5 7 Q 2 9 s d W 1 u N j Q 3 L D Y 0 N n 0 m c X V v d D s s J n F 1 b 3 Q 7 U 2 V j d G l v b j E v T 2 Z m c 2 h v c m U g d 2 V h b H R o L 1 R 5 c G U g b W 9 k a W Z p w 6 k u e 0 N v b H V t b j Y 0 O C w 2 N D d 9 J n F 1 b 3 Q 7 L C Z x d W 9 0 O 1 N l Y 3 R p b 2 4 x L 0 9 m Z n N o b 3 J l I H d l Y W x 0 a C 9 U e X B l I G 1 v Z G l m a c O p L n t D b 2 x 1 b W 4 2 N D k s N j Q 4 f S Z x d W 9 0 O y w m c X V v d D t T Z W N 0 a W 9 u M S 9 P Z m Z z a G 9 y Z S B 3 Z W F s d G g v V H l w Z S B t b 2 R p Z m n D q S 5 7 Q 2 9 s d W 1 u N j U w L D Y 0 O X 0 m c X V v d D s s J n F 1 b 3 Q 7 U 2 V j d G l v b j E v T 2 Z m c 2 h v c m U g d 2 V h b H R o L 1 R 5 c G U g b W 9 k a W Z p w 6 k u e 0 N v b H V t b j Y 1 M S w 2 N T B 9 J n F 1 b 3 Q 7 L C Z x d W 9 0 O 1 N l Y 3 R p b 2 4 x L 0 9 m Z n N o b 3 J l I H d l Y W x 0 a C 9 U e X B l I G 1 v Z G l m a c O p L n t D b 2 x 1 b W 4 2 N T I s N j U x f S Z x d W 9 0 O y w m c X V v d D t T Z W N 0 a W 9 u M S 9 P Z m Z z a G 9 y Z S B 3 Z W F s d G g v V H l w Z S B t b 2 R p Z m n D q S 5 7 Q 2 9 s d W 1 u N j U z L D Y 1 M n 0 m c X V v d D s s J n F 1 b 3 Q 7 U 2 V j d G l v b j E v T 2 Z m c 2 h v c m U g d 2 V h b H R o L 1 R 5 c G U g b W 9 k a W Z p w 6 k u e 0 N v b H V t b j Y 1 N C w 2 N T N 9 J n F 1 b 3 Q 7 L C Z x d W 9 0 O 1 N l Y 3 R p b 2 4 x L 0 9 m Z n N o b 3 J l I H d l Y W x 0 a C 9 U e X B l I G 1 v Z G l m a c O p L n t D b 2 x 1 b W 4 2 N T U s N j U 0 f S Z x d W 9 0 O y w m c X V v d D t T Z W N 0 a W 9 u M S 9 P Z m Z z a G 9 y Z S B 3 Z W F s d G g v V H l w Z S B t b 2 R p Z m n D q S 5 7 Q 2 9 s d W 1 u N j U 2 L D Y 1 N X 0 m c X V v d D s s J n F 1 b 3 Q 7 U 2 V j d G l v b j E v T 2 Z m c 2 h v c m U g d 2 V h b H R o L 1 R 5 c G U g b W 9 k a W Z p w 6 k u e 0 N v b H V t b j Y 1 N y w 2 N T Z 9 J n F 1 b 3 Q 7 L C Z x d W 9 0 O 1 N l Y 3 R p b 2 4 x L 0 9 m Z n N o b 3 J l I H d l Y W x 0 a C 9 U e X B l I G 1 v Z G l m a c O p L n t D b 2 x 1 b W 4 2 N T g s N j U 3 f S Z x d W 9 0 O y w m c X V v d D t T Z W N 0 a W 9 u M S 9 P Z m Z z a G 9 y Z S B 3 Z W F s d G g v V H l w Z S B t b 2 R p Z m n D q S 5 7 Q 2 9 s d W 1 u N j U 5 L D Y 1 O H 0 m c X V v d D s s J n F 1 b 3 Q 7 U 2 V j d G l v b j E v T 2 Z m c 2 h v c m U g d 2 V h b H R o L 1 R 5 c G U g b W 9 k a W Z p w 6 k u e 0 N v b H V t b j Y 2 M C w 2 N T l 9 J n F 1 b 3 Q 7 L C Z x d W 9 0 O 1 N l Y 3 R p b 2 4 x L 0 9 m Z n N o b 3 J l I H d l Y W x 0 a C 9 U e X B l I G 1 v Z G l m a c O p L n t D b 2 x 1 b W 4 2 N j E s N j Y w f S Z x d W 9 0 O y w m c X V v d D t T Z W N 0 a W 9 u M S 9 P Z m Z z a G 9 y Z S B 3 Z W F s d G g v V H l w Z S B t b 2 R p Z m n D q S 5 7 Q 2 9 s d W 1 u N j Y y L D Y 2 M X 0 m c X V v d D s s J n F 1 b 3 Q 7 U 2 V j d G l v b j E v T 2 Z m c 2 h v c m U g d 2 V h b H R o L 1 R 5 c G U g b W 9 k a W Z p w 6 k u e 0 N v b H V t b j Y 2 M y w 2 N j J 9 J n F 1 b 3 Q 7 L C Z x d W 9 0 O 1 N l Y 3 R p b 2 4 x L 0 9 m Z n N o b 3 J l I H d l Y W x 0 a C 9 U e X B l I G 1 v Z G l m a c O p L n t D b 2 x 1 b W 4 2 N j Q s N j Y z f S Z x d W 9 0 O y w m c X V v d D t T Z W N 0 a W 9 u M S 9 P Z m Z z a G 9 y Z S B 3 Z W F s d G g v V H l w Z S B t b 2 R p Z m n D q S 5 7 Q 2 9 s d W 1 u N j Y 1 L D Y 2 N H 0 m c X V v d D s s J n F 1 b 3 Q 7 U 2 V j d G l v b j E v T 2 Z m c 2 h v c m U g d 2 V h b H R o L 1 R 5 c G U g b W 9 k a W Z p w 6 k u e 0 N v b H V t b j Y 2 N i w 2 N j V 9 J n F 1 b 3 Q 7 L C Z x d W 9 0 O 1 N l Y 3 R p b 2 4 x L 0 9 m Z n N o b 3 J l I H d l Y W x 0 a C 9 U e X B l I G 1 v Z G l m a c O p L n t D b 2 x 1 b W 4 2 N j c s N j Y 2 f S Z x d W 9 0 O y w m c X V v d D t T Z W N 0 a W 9 u M S 9 P Z m Z z a G 9 y Z S B 3 Z W F s d G g v V H l w Z S B t b 2 R p Z m n D q S 5 7 Q 2 9 s d W 1 u N j Y 4 L D Y 2 N 3 0 m c X V v d D s s J n F 1 b 3 Q 7 U 2 V j d G l v b j E v T 2 Z m c 2 h v c m U g d 2 V h b H R o L 1 R 5 c G U g b W 9 k a W Z p w 6 k u e 0 N v b H V t b j Y 2 O S w 2 N j h 9 J n F 1 b 3 Q 7 L C Z x d W 9 0 O 1 N l Y 3 R p b 2 4 x L 0 9 m Z n N o b 3 J l I H d l Y W x 0 a C 9 U e X B l I G 1 v Z G l m a c O p L n t D b 2 x 1 b W 4 2 N z A s N j Y 5 f S Z x d W 9 0 O y w m c X V v d D t T Z W N 0 a W 9 u M S 9 P Z m Z z a G 9 y Z S B 3 Z W F s d G g v V H l w Z S B t b 2 R p Z m n D q S 5 7 Q 2 9 s d W 1 u N j c x L D Y 3 M H 0 m c X V v d D s s J n F 1 b 3 Q 7 U 2 V j d G l v b j E v T 2 Z m c 2 h v c m U g d 2 V h b H R o L 1 R 5 c G U g b W 9 k a W Z p w 6 k u e 0 N v b H V t b j Y 3 M i w 2 N z F 9 J n F 1 b 3 Q 7 L C Z x d W 9 0 O 1 N l Y 3 R p b 2 4 x L 0 9 m Z n N o b 3 J l I H d l Y W x 0 a C 9 U e X B l I G 1 v Z G l m a c O p L n t D b 2 x 1 b W 4 2 N z M s N j c y f S Z x d W 9 0 O y w m c X V v d D t T Z W N 0 a W 9 u M S 9 P Z m Z z a G 9 y Z S B 3 Z W F s d G g v V H l w Z S B t b 2 R p Z m n D q S 5 7 Q 2 9 s d W 1 u N j c 0 L D Y 3 M 3 0 m c X V v d D s s J n F 1 b 3 Q 7 U 2 V j d G l v b j E v T 2 Z m c 2 h v c m U g d 2 V h b H R o L 1 R 5 c G U g b W 9 k a W Z p w 6 k u e 0 N v b H V t b j Y 3 N S w 2 N z R 9 J n F 1 b 3 Q 7 L C Z x d W 9 0 O 1 N l Y 3 R p b 2 4 x L 0 9 m Z n N o b 3 J l I H d l Y W x 0 a C 9 U e X B l I G 1 v Z G l m a c O p L n t D b 2 x 1 b W 4 2 N z Y s N j c 1 f S Z x d W 9 0 O y w m c X V v d D t T Z W N 0 a W 9 u M S 9 P Z m Z z a G 9 y Z S B 3 Z W F s d G g v V H l w Z S B t b 2 R p Z m n D q S 5 7 Q 2 9 s d W 1 u N j c 3 L D Y 3 N n 0 m c X V v d D s s J n F 1 b 3 Q 7 U 2 V j d G l v b j E v T 2 Z m c 2 h v c m U g d 2 V h b H R o L 1 R 5 c G U g b W 9 k a W Z p w 6 k u e 0 N v b H V t b j Y 3 O C w 2 N z d 9 J n F 1 b 3 Q 7 L C Z x d W 9 0 O 1 N l Y 3 R p b 2 4 x L 0 9 m Z n N o b 3 J l I H d l Y W x 0 a C 9 U e X B l I G 1 v Z G l m a c O p L n t D b 2 x 1 b W 4 2 N z k s N j c 4 f S Z x d W 9 0 O y w m c X V v d D t T Z W N 0 a W 9 u M S 9 P Z m Z z a G 9 y Z S B 3 Z W F s d G g v V H l w Z S B t b 2 R p Z m n D q S 5 7 Q 2 9 s d W 1 u N j g w L D Y 3 O X 0 m c X V v d D s s J n F 1 b 3 Q 7 U 2 V j d G l v b j E v T 2 Z m c 2 h v c m U g d 2 V h b H R o L 1 R 5 c G U g b W 9 k a W Z p w 6 k u e 0 N v b H V t b j Y 4 M S w 2 O D B 9 J n F 1 b 3 Q 7 L C Z x d W 9 0 O 1 N l Y 3 R p b 2 4 x L 0 9 m Z n N o b 3 J l I H d l Y W x 0 a C 9 U e X B l I G 1 v Z G l m a c O p L n t D b 2 x 1 b W 4 2 O D I s N j g x f S Z x d W 9 0 O y w m c X V v d D t T Z W N 0 a W 9 u M S 9 P Z m Z z a G 9 y Z S B 3 Z W F s d G g v V H l w Z S B t b 2 R p Z m n D q S 5 7 Q 2 9 s d W 1 u N j g z L D Y 4 M n 0 m c X V v d D s s J n F 1 b 3 Q 7 U 2 V j d G l v b j E v T 2 Z m c 2 h v c m U g d 2 V h b H R o L 1 R 5 c G U g b W 9 k a W Z p w 6 k u e 0 N v b H V t b j Y 4 N C w 2 O D N 9 J n F 1 b 3 Q 7 L C Z x d W 9 0 O 1 N l Y 3 R p b 2 4 x L 0 9 m Z n N o b 3 J l I H d l Y W x 0 a C 9 U e X B l I G 1 v Z G l m a c O p L n t D b 2 x 1 b W 4 2 O D U s N j g 0 f S Z x d W 9 0 O y w m c X V v d D t T Z W N 0 a W 9 u M S 9 P Z m Z z a G 9 y Z S B 3 Z W F s d G g v V H l w Z S B t b 2 R p Z m n D q S 5 7 Q 2 9 s d W 1 u N j g 2 L D Y 4 N X 0 m c X V v d D s s J n F 1 b 3 Q 7 U 2 V j d G l v b j E v T 2 Z m c 2 h v c m U g d 2 V h b H R o L 1 R 5 c G U g b W 9 k a W Z p w 6 k u e 0 N v b H V t b j Y 4 N y w 2 O D Z 9 J n F 1 b 3 Q 7 L C Z x d W 9 0 O 1 N l Y 3 R p b 2 4 x L 0 9 m Z n N o b 3 J l I H d l Y W x 0 a C 9 U e X B l I G 1 v Z G l m a c O p L n t D b 2 x 1 b W 4 2 O D g s N j g 3 f S Z x d W 9 0 O y w m c X V v d D t T Z W N 0 a W 9 u M S 9 P Z m Z z a G 9 y Z S B 3 Z W F s d G g v V H l w Z S B t b 2 R p Z m n D q S 5 7 Q 2 9 s d W 1 u N j g 5 L D Y 4 O H 0 m c X V v d D s s J n F 1 b 3 Q 7 U 2 V j d G l v b j E v T 2 Z m c 2 h v c m U g d 2 V h b H R o L 1 R 5 c G U g b W 9 k a W Z p w 6 k u e 0 N v b H V t b j Y 5 M C w 2 O D l 9 J n F 1 b 3 Q 7 L C Z x d W 9 0 O 1 N l Y 3 R p b 2 4 x L 0 9 m Z n N o b 3 J l I H d l Y W x 0 a C 9 U e X B l I G 1 v Z G l m a c O p L n t D b 2 x 1 b W 4 2 O T E s N j k w f S Z x d W 9 0 O y w m c X V v d D t T Z W N 0 a W 9 u M S 9 P Z m Z z a G 9 y Z S B 3 Z W F s d G g v V H l w Z S B t b 2 R p Z m n D q S 5 7 Q 2 9 s d W 1 u N j k y L D Y 5 M X 0 m c X V v d D s s J n F 1 b 3 Q 7 U 2 V j d G l v b j E v T 2 Z m c 2 h v c m U g d 2 V h b H R o L 1 R 5 c G U g b W 9 k a W Z p w 6 k u e 0 N v b H V t b j Y 5 M y w 2 O T J 9 J n F 1 b 3 Q 7 L C Z x d W 9 0 O 1 N l Y 3 R p b 2 4 x L 0 9 m Z n N o b 3 J l I H d l Y W x 0 a C 9 U e X B l I G 1 v Z G l m a c O p L n t D b 2 x 1 b W 4 2 O T Q s N j k z f S Z x d W 9 0 O y w m c X V v d D t T Z W N 0 a W 9 u M S 9 P Z m Z z a G 9 y Z S B 3 Z W F s d G g v V H l w Z S B t b 2 R p Z m n D q S 5 7 Q 2 9 s d W 1 u N j k 1 L D Y 5 N H 0 m c X V v d D s s J n F 1 b 3 Q 7 U 2 V j d G l v b j E v T 2 Z m c 2 h v c m U g d 2 V h b H R o L 1 R 5 c G U g b W 9 k a W Z p w 6 k u e 0 N v b H V t b j Y 5 N i w 2 O T V 9 J n F 1 b 3 Q 7 L C Z x d W 9 0 O 1 N l Y 3 R p b 2 4 x L 0 9 m Z n N o b 3 J l I H d l Y W x 0 a C 9 U e X B l I G 1 v Z G l m a c O p L n t D b 2 x 1 b W 4 2 O T c s N j k 2 f S Z x d W 9 0 O y w m c X V v d D t T Z W N 0 a W 9 u M S 9 P Z m Z z a G 9 y Z S B 3 Z W F s d G g v V H l w Z S B t b 2 R p Z m n D q S 5 7 Q 2 9 s d W 1 u N j k 4 L D Y 5 N 3 0 m c X V v d D s s J n F 1 b 3 Q 7 U 2 V j d G l v b j E v T 2 Z m c 2 h v c m U g d 2 V h b H R o L 1 R 5 c G U g b W 9 k a W Z p w 6 k u e 0 N v b H V t b j Y 5 O S w 2 O T h 9 J n F 1 b 3 Q 7 L C Z x d W 9 0 O 1 N l Y 3 R p b 2 4 x L 0 9 m Z n N o b 3 J l I H d l Y W x 0 a C 9 U e X B l I G 1 v Z G l m a c O p L n t D b 2 x 1 b W 4 3 M D A s N j k 5 f S Z x d W 9 0 O y w m c X V v d D t T Z W N 0 a W 9 u M S 9 P Z m Z z a G 9 y Z S B 3 Z W F s d G g v V H l w Z S B t b 2 R p Z m n D q S 5 7 Q 2 9 s d W 1 u N z A x L D c w M H 0 m c X V v d D s s J n F 1 b 3 Q 7 U 2 V j d G l v b j E v T 2 Z m c 2 h v c m U g d 2 V h b H R o L 1 R 5 c G U g b W 9 k a W Z p w 6 k u e 0 N v b H V t b j c w M i w 3 M D F 9 J n F 1 b 3 Q 7 L C Z x d W 9 0 O 1 N l Y 3 R p b 2 4 x L 0 9 m Z n N o b 3 J l I H d l Y W x 0 a C 9 U e X B l I G 1 v Z G l m a c O p L n t D b 2 x 1 b W 4 3 M D M s N z A y f S Z x d W 9 0 O y w m c X V v d D t T Z W N 0 a W 9 u M S 9 P Z m Z z a G 9 y Z S B 3 Z W F s d G g v V H l w Z S B t b 2 R p Z m n D q S 5 7 Q 2 9 s d W 1 u N z A 0 L D c w M 3 0 m c X V v d D s s J n F 1 b 3 Q 7 U 2 V j d G l v b j E v T 2 Z m c 2 h v c m U g d 2 V h b H R o L 1 R 5 c G U g b W 9 k a W Z p w 6 k u e 0 N v b H V t b j c w N S w 3 M D R 9 J n F 1 b 3 Q 7 L C Z x d W 9 0 O 1 N l Y 3 R p b 2 4 x L 0 9 m Z n N o b 3 J l I H d l Y W x 0 a C 9 U e X B l I G 1 v Z G l m a c O p L n t D b 2 x 1 b W 4 3 M D Y s N z A 1 f S Z x d W 9 0 O y w m c X V v d D t T Z W N 0 a W 9 u M S 9 P Z m Z z a G 9 y Z S B 3 Z W F s d G g v V H l w Z S B t b 2 R p Z m n D q S 5 7 Q 2 9 s d W 1 u N z A 3 L D c w N n 0 m c X V v d D s s J n F 1 b 3 Q 7 U 2 V j d G l v b j E v T 2 Z m c 2 h v c m U g d 2 V h b H R o L 1 R 5 c G U g b W 9 k a W Z p w 6 k u e 0 N v b H V t b j c w O C w 3 M D d 9 J n F 1 b 3 Q 7 L C Z x d W 9 0 O 1 N l Y 3 R p b 2 4 x L 0 9 m Z n N o b 3 J l I H d l Y W x 0 a C 9 U e X B l I G 1 v Z G l m a c O p L n t D b 2 x 1 b W 4 3 M D k s N z A 4 f S Z x d W 9 0 O y w m c X V v d D t T Z W N 0 a W 9 u M S 9 P Z m Z z a G 9 y Z S B 3 Z W F s d G g v V H l w Z S B t b 2 R p Z m n D q S 5 7 Q 2 9 s d W 1 u N z E w L D c w O X 0 m c X V v d D s s J n F 1 b 3 Q 7 U 2 V j d G l v b j E v T 2 Z m c 2 h v c m U g d 2 V h b H R o L 1 R 5 c G U g b W 9 k a W Z p w 6 k u e 0 N v b H V t b j c x M S w 3 M T B 9 J n F 1 b 3 Q 7 L C Z x d W 9 0 O 1 N l Y 3 R p b 2 4 x L 0 9 m Z n N o b 3 J l I H d l Y W x 0 a C 9 U e X B l I G 1 v Z G l m a c O p L n t D b 2 x 1 b W 4 3 M T I s N z E x f S Z x d W 9 0 O y w m c X V v d D t T Z W N 0 a W 9 u M S 9 P Z m Z z a G 9 y Z S B 3 Z W F s d G g v V H l w Z S B t b 2 R p Z m n D q S 5 7 Q 2 9 s d W 1 u N z E z L D c x M n 0 m c X V v d D s s J n F 1 b 3 Q 7 U 2 V j d G l v b j E v T 2 Z m c 2 h v c m U g d 2 V h b H R o L 1 R 5 c G U g b W 9 k a W Z p w 6 k u e 0 N v b H V t b j c x N C w 3 M T N 9 J n F 1 b 3 Q 7 L C Z x d W 9 0 O 1 N l Y 3 R p b 2 4 x L 0 9 m Z n N o b 3 J l I H d l Y W x 0 a C 9 U e X B l I G 1 v Z G l m a c O p L n t D b 2 x 1 b W 4 3 M T U s N z E 0 f S Z x d W 9 0 O y w m c X V v d D t T Z W N 0 a W 9 u M S 9 P Z m Z z a G 9 y Z S B 3 Z W F s d G g v V H l w Z S B t b 2 R p Z m n D q S 5 7 Q 2 9 s d W 1 u N z E 2 L D c x N X 0 m c X V v d D s s J n F 1 b 3 Q 7 U 2 V j d G l v b j E v T 2 Z m c 2 h v c m U g d 2 V h b H R o L 1 R 5 c G U g b W 9 k a W Z p w 6 k u e 0 N v b H V t b j c x N y w 3 M T Z 9 J n F 1 b 3 Q 7 L C Z x d W 9 0 O 1 N l Y 3 R p b 2 4 x L 0 9 m Z n N o b 3 J l I H d l Y W x 0 a C 9 U e X B l I G 1 v Z G l m a c O p L n t D b 2 x 1 b W 4 3 M T g s N z E 3 f S Z x d W 9 0 O y w m c X V v d D t T Z W N 0 a W 9 u M S 9 P Z m Z z a G 9 y Z S B 3 Z W F s d G g v V H l w Z S B t b 2 R p Z m n D q S 5 7 Q 2 9 s d W 1 u N z E 5 L D c x O H 0 m c X V v d D s s J n F 1 b 3 Q 7 U 2 V j d G l v b j E v T 2 Z m c 2 h v c m U g d 2 V h b H R o L 1 R 5 c G U g b W 9 k a W Z p w 6 k u e 0 N v b H V t b j c y M C w 3 M T l 9 J n F 1 b 3 Q 7 L C Z x d W 9 0 O 1 N l Y 3 R p b 2 4 x L 0 9 m Z n N o b 3 J l I H d l Y W x 0 a C 9 U e X B l I G 1 v Z G l m a c O p L n t D b 2 x 1 b W 4 3 M j E s N z I w f S Z x d W 9 0 O y w m c X V v d D t T Z W N 0 a W 9 u M S 9 P Z m Z z a G 9 y Z S B 3 Z W F s d G g v V H l w Z S B t b 2 R p Z m n D q S 5 7 Q 2 9 s d W 1 u N z I y L D c y M X 0 m c X V v d D s s J n F 1 b 3 Q 7 U 2 V j d G l v b j E v T 2 Z m c 2 h v c m U g d 2 V h b H R o L 1 R 5 c G U g b W 9 k a W Z p w 6 k u e 0 N v b H V t b j c y M y w 3 M j J 9 J n F 1 b 3 Q 7 L C Z x d W 9 0 O 1 N l Y 3 R p b 2 4 x L 0 9 m Z n N o b 3 J l I H d l Y W x 0 a C 9 U e X B l I G 1 v Z G l m a c O p L n t D b 2 x 1 b W 4 3 M j Q s N z I z f S Z x d W 9 0 O y w m c X V v d D t T Z W N 0 a W 9 u M S 9 P Z m Z z a G 9 y Z S B 3 Z W F s d G g v V H l w Z S B t b 2 R p Z m n D q S 5 7 Q 2 9 s d W 1 u N z I 1 L D c y N H 0 m c X V v d D s s J n F 1 b 3 Q 7 U 2 V j d G l v b j E v T 2 Z m c 2 h v c m U g d 2 V h b H R o L 1 R 5 c G U g b W 9 k a W Z p w 6 k u e 0 N v b H V t b j c y N i w 3 M j V 9 J n F 1 b 3 Q 7 L C Z x d W 9 0 O 1 N l Y 3 R p b 2 4 x L 0 9 m Z n N o b 3 J l I H d l Y W x 0 a C 9 U e X B l I G 1 v Z G l m a c O p L n t D b 2 x 1 b W 4 3 M j c s N z I 2 f S Z x d W 9 0 O y w m c X V v d D t T Z W N 0 a W 9 u M S 9 P Z m Z z a G 9 y Z S B 3 Z W F s d G g v V H l w Z S B t b 2 R p Z m n D q S 5 7 Q 2 9 s d W 1 u N z I 4 L D c y N 3 0 m c X V v d D s s J n F 1 b 3 Q 7 U 2 V j d G l v b j E v T 2 Z m c 2 h v c m U g d 2 V h b H R o L 1 R 5 c G U g b W 9 k a W Z p w 6 k u e 0 N v b H V t b j c y O S w 3 M j h 9 J n F 1 b 3 Q 7 L C Z x d W 9 0 O 1 N l Y 3 R p b 2 4 x L 0 9 m Z n N o b 3 J l I H d l Y W x 0 a C 9 U e X B l I G 1 v Z G l m a c O p L n t D b 2 x 1 b W 4 3 M z A s N z I 5 f S Z x d W 9 0 O y w m c X V v d D t T Z W N 0 a W 9 u M S 9 P Z m Z z a G 9 y Z S B 3 Z W F s d G g v V H l w Z S B t b 2 R p Z m n D q S 5 7 Q 2 9 s d W 1 u N z M x L D c z M H 0 m c X V v d D s s J n F 1 b 3 Q 7 U 2 V j d G l v b j E v T 2 Z m c 2 h v c m U g d 2 V h b H R o L 1 R 5 c G U g b W 9 k a W Z p w 6 k u e 0 N v b H V t b j c z M i w 3 M z F 9 J n F 1 b 3 Q 7 L C Z x d W 9 0 O 1 N l Y 3 R p b 2 4 x L 0 9 m Z n N o b 3 J l I H d l Y W x 0 a C 9 U e X B l I G 1 v Z G l m a c O p L n t D b 2 x 1 b W 4 3 M z M s N z M y f S Z x d W 9 0 O y w m c X V v d D t T Z W N 0 a W 9 u M S 9 P Z m Z z a G 9 y Z S B 3 Z W F s d G g v V H l w Z S B t b 2 R p Z m n D q S 5 7 Q 2 9 s d W 1 u N z M 0 L D c z M 3 0 m c X V v d D s s J n F 1 b 3 Q 7 U 2 V j d G l v b j E v T 2 Z m c 2 h v c m U g d 2 V h b H R o L 1 R 5 c G U g b W 9 k a W Z p w 6 k u e 0 N v b H V t b j c z N S w 3 M z R 9 J n F 1 b 3 Q 7 L C Z x d W 9 0 O 1 N l Y 3 R p b 2 4 x L 0 9 m Z n N o b 3 J l I H d l Y W x 0 a C 9 U e X B l I G 1 v Z G l m a c O p L n t D b 2 x 1 b W 4 3 M z Y s N z M 1 f S Z x d W 9 0 O y w m c X V v d D t T Z W N 0 a W 9 u M S 9 P Z m Z z a G 9 y Z S B 3 Z W F s d G g v V H l w Z S B t b 2 R p Z m n D q S 5 7 Q 2 9 s d W 1 u N z M 3 L D c z N n 0 m c X V v d D s s J n F 1 b 3 Q 7 U 2 V j d G l v b j E v T 2 Z m c 2 h v c m U g d 2 V h b H R o L 1 R 5 c G U g b W 9 k a W Z p w 6 k u e 0 N v b H V t b j c z O C w 3 M z d 9 J n F 1 b 3 Q 7 L C Z x d W 9 0 O 1 N l Y 3 R p b 2 4 x L 0 9 m Z n N o b 3 J l I H d l Y W x 0 a C 9 U e X B l I G 1 v Z G l m a c O p L n t D b 2 x 1 b W 4 3 M z k s N z M 4 f S Z x d W 9 0 O y w m c X V v d D t T Z W N 0 a W 9 u M S 9 P Z m Z z a G 9 y Z S B 3 Z W F s d G g v V H l w Z S B t b 2 R p Z m n D q S 5 7 Q 2 9 s d W 1 u N z Q w L D c z O X 0 m c X V v d D s s J n F 1 b 3 Q 7 U 2 V j d G l v b j E v T 2 Z m c 2 h v c m U g d 2 V h b H R o L 1 R 5 c G U g b W 9 k a W Z p w 6 k u e 0 N v b H V t b j c 0 M S w 3 N D B 9 J n F 1 b 3 Q 7 L C Z x d W 9 0 O 1 N l Y 3 R p b 2 4 x L 0 9 m Z n N o b 3 J l I H d l Y W x 0 a C 9 U e X B l I G 1 v Z G l m a c O p L n t D b 2 x 1 b W 4 3 N D I s N z Q x f S Z x d W 9 0 O y w m c X V v d D t T Z W N 0 a W 9 u M S 9 P Z m Z z a G 9 y Z S B 3 Z W F s d G g v V H l w Z S B t b 2 R p Z m n D q S 5 7 Q 2 9 s d W 1 u N z Q z L D c 0 M n 0 m c X V v d D s s J n F 1 b 3 Q 7 U 2 V j d G l v b j E v T 2 Z m c 2 h v c m U g d 2 V h b H R o L 1 R 5 c G U g b W 9 k a W Z p w 6 k u e 0 N v b H V t b j c 0 N C w 3 N D N 9 J n F 1 b 3 Q 7 L C Z x d W 9 0 O 1 N l Y 3 R p b 2 4 x L 0 9 m Z n N o b 3 J l I H d l Y W x 0 a C 9 U e X B l I G 1 v Z G l m a c O p L n t D b 2 x 1 b W 4 3 N D U s N z Q 0 f S Z x d W 9 0 O y w m c X V v d D t T Z W N 0 a W 9 u M S 9 P Z m Z z a G 9 y Z S B 3 Z W F s d G g v V H l w Z S B t b 2 R p Z m n D q S 5 7 Q 2 9 s d W 1 u N z Q 2 L D c 0 N X 0 m c X V v d D s s J n F 1 b 3 Q 7 U 2 V j d G l v b j E v T 2 Z m c 2 h v c m U g d 2 V h b H R o L 1 R 5 c G U g b W 9 k a W Z p w 6 k u e 0 N v b H V t b j c 0 N y w 3 N D Z 9 J n F 1 b 3 Q 7 L C Z x d W 9 0 O 1 N l Y 3 R p b 2 4 x L 0 9 m Z n N o b 3 J l I H d l Y W x 0 a C 9 U e X B l I G 1 v Z G l m a c O p L n t D b 2 x 1 b W 4 3 N D g s N z Q 3 f S Z x d W 9 0 O y w m c X V v d D t T Z W N 0 a W 9 u M S 9 P Z m Z z a G 9 y Z S B 3 Z W F s d G g v V H l w Z S B t b 2 R p Z m n D q S 5 7 Q 2 9 s d W 1 u N z Q 5 L D c 0 O H 0 m c X V v d D s s J n F 1 b 3 Q 7 U 2 V j d G l v b j E v T 2 Z m c 2 h v c m U g d 2 V h b H R o L 1 R 5 c G U g b W 9 k a W Z p w 6 k u e 0 N v b H V t b j c 1 M C w 3 N D l 9 J n F 1 b 3 Q 7 L C Z x d W 9 0 O 1 N l Y 3 R p b 2 4 x L 0 9 m Z n N o b 3 J l I H d l Y W x 0 a C 9 U e X B l I G 1 v Z G l m a c O p L n t D b 2 x 1 b W 4 3 N T E s N z U w f S Z x d W 9 0 O y w m c X V v d D t T Z W N 0 a W 9 u M S 9 P Z m Z z a G 9 y Z S B 3 Z W F s d G g v V H l w Z S B t b 2 R p Z m n D q S 5 7 Q 2 9 s d W 1 u N z U y L D c 1 M X 0 m c X V v d D s s J n F 1 b 3 Q 7 U 2 V j d G l v b j E v T 2 Z m c 2 h v c m U g d 2 V h b H R o L 1 R 5 c G U g b W 9 k a W Z p w 6 k u e 0 N v b H V t b j c 1 M y w 3 N T J 9 J n F 1 b 3 Q 7 L C Z x d W 9 0 O 1 N l Y 3 R p b 2 4 x L 0 9 m Z n N o b 3 J l I H d l Y W x 0 a C 9 U e X B l I G 1 v Z G l m a c O p L n t D b 2 x 1 b W 4 3 N T Q s N z U z f S Z x d W 9 0 O y w m c X V v d D t T Z W N 0 a W 9 u M S 9 P Z m Z z a G 9 y Z S B 3 Z W F s d G g v V H l w Z S B t b 2 R p Z m n D q S 5 7 Q 2 9 s d W 1 u N z U 1 L D c 1 N H 0 m c X V v d D s s J n F 1 b 3 Q 7 U 2 V j d G l v b j E v T 2 Z m c 2 h v c m U g d 2 V h b H R o L 1 R 5 c G U g b W 9 k a W Z p w 6 k u e 0 N v b H V t b j c 1 N i w 3 N T V 9 J n F 1 b 3 Q 7 L C Z x d W 9 0 O 1 N l Y 3 R p b 2 4 x L 0 9 m Z n N o b 3 J l I H d l Y W x 0 a C 9 U e X B l I G 1 v Z G l m a c O p L n t D b 2 x 1 b W 4 3 N T c s N z U 2 f S Z x d W 9 0 O y w m c X V v d D t T Z W N 0 a W 9 u M S 9 P Z m Z z a G 9 y Z S B 3 Z W F s d G g v V H l w Z S B t b 2 R p Z m n D q S 5 7 Q 2 9 s d W 1 u N z U 4 L D c 1 N 3 0 m c X V v d D s s J n F 1 b 3 Q 7 U 2 V j d G l v b j E v T 2 Z m c 2 h v c m U g d 2 V h b H R o L 1 R 5 c G U g b W 9 k a W Z p w 6 k u e 0 N v b H V t b j c 1 O S w 3 N T h 9 J n F 1 b 3 Q 7 L C Z x d W 9 0 O 1 N l Y 3 R p b 2 4 x L 0 9 m Z n N o b 3 J l I H d l Y W x 0 a C 9 U e X B l I G 1 v Z G l m a c O p L n t D b 2 x 1 b W 4 3 N j A s N z U 5 f S Z x d W 9 0 O y w m c X V v d D t T Z W N 0 a W 9 u M S 9 P Z m Z z a G 9 y Z S B 3 Z W F s d G g v V H l w Z S B t b 2 R p Z m n D q S 5 7 Q 2 9 s d W 1 u N z Y x L D c 2 M H 0 m c X V v d D s s J n F 1 b 3 Q 7 U 2 V j d G l v b j E v T 2 Z m c 2 h v c m U g d 2 V h b H R o L 1 R 5 c G U g b W 9 k a W Z p w 6 k u e 0 N v b H V t b j c 2 M i w 3 N j F 9 J n F 1 b 3 Q 7 L C Z x d W 9 0 O 1 N l Y 3 R p b 2 4 x L 0 9 m Z n N o b 3 J l I H d l Y W x 0 a C 9 U e X B l I G 1 v Z G l m a c O p L n t D b 2 x 1 b W 4 3 N j M s N z Y y f S Z x d W 9 0 O y w m c X V v d D t T Z W N 0 a W 9 u M S 9 P Z m Z z a G 9 y Z S B 3 Z W F s d G g v V H l w Z S B t b 2 R p Z m n D q S 5 7 Q 2 9 s d W 1 u N z Y 0 L D c 2 M 3 0 m c X V v d D s s J n F 1 b 3 Q 7 U 2 V j d G l v b j E v T 2 Z m c 2 h v c m U g d 2 V h b H R o L 1 R 5 c G U g b W 9 k a W Z p w 6 k u e 0 N v b H V t b j c 2 N S w 3 N j R 9 J n F 1 b 3 Q 7 L C Z x d W 9 0 O 1 N l Y 3 R p b 2 4 x L 0 9 m Z n N o b 3 J l I H d l Y W x 0 a C 9 U e X B l I G 1 v Z G l m a c O p L n t D b 2 x 1 b W 4 3 N j Y s N z Y 1 f S Z x d W 9 0 O y w m c X V v d D t T Z W N 0 a W 9 u M S 9 P Z m Z z a G 9 y Z S B 3 Z W F s d G g v V H l w Z S B t b 2 R p Z m n D q S 5 7 Q 2 9 s d W 1 u N z Y 3 L D c 2 N n 0 m c X V v d D s s J n F 1 b 3 Q 7 U 2 V j d G l v b j E v T 2 Z m c 2 h v c m U g d 2 V h b H R o L 1 R 5 c G U g b W 9 k a W Z p w 6 k u e 0 N v b H V t b j c 2 O C w 3 N j d 9 J n F 1 b 3 Q 7 L C Z x d W 9 0 O 1 N l Y 3 R p b 2 4 x L 0 9 m Z n N o b 3 J l I H d l Y W x 0 a C 9 U e X B l I G 1 v Z G l m a c O p L n t D b 2 x 1 b W 4 3 N j k s N z Y 4 f S Z x d W 9 0 O y w m c X V v d D t T Z W N 0 a W 9 u M S 9 P Z m Z z a G 9 y Z S B 3 Z W F s d G g v V H l w Z S B t b 2 R p Z m n D q S 5 7 Q 2 9 s d W 1 u N z c w L D c 2 O X 0 m c X V v d D s s J n F 1 b 3 Q 7 U 2 V j d G l v b j E v T 2 Z m c 2 h v c m U g d 2 V h b H R o L 1 R 5 c G U g b W 9 k a W Z p w 6 k u e 0 N v b H V t b j c 3 M S w 3 N z B 9 J n F 1 b 3 Q 7 L C Z x d W 9 0 O 1 N l Y 3 R p b 2 4 x L 0 9 m Z n N o b 3 J l I H d l Y W x 0 a C 9 U e X B l I G 1 v Z G l m a c O p L n t D b 2 x 1 b W 4 3 N z I s N z c x f S Z x d W 9 0 O y w m c X V v d D t T Z W N 0 a W 9 u M S 9 P Z m Z z a G 9 y Z S B 3 Z W F s d G g v V H l w Z S B t b 2 R p Z m n D q S 5 7 Q 2 9 s d W 1 u N z c z L D c 3 M n 0 m c X V v d D s s J n F 1 b 3 Q 7 U 2 V j d G l v b j E v T 2 Z m c 2 h v c m U g d 2 V h b H R o L 1 R 5 c G U g b W 9 k a W Z p w 6 k u e 0 N v b H V t b j c 3 N C w 3 N z N 9 J n F 1 b 3 Q 7 L C Z x d W 9 0 O 1 N l Y 3 R p b 2 4 x L 0 9 m Z n N o b 3 J l I H d l Y W x 0 a C 9 U e X B l I G 1 v Z G l m a c O p L n t D b 2 x 1 b W 4 3 N z U s N z c 0 f S Z x d W 9 0 O y w m c X V v d D t T Z W N 0 a W 9 u M S 9 P Z m Z z a G 9 y Z S B 3 Z W F s d G g v V H l w Z S B t b 2 R p Z m n D q S 5 7 Q 2 9 s d W 1 u N z c 2 L D c 3 N X 0 m c X V v d D s s J n F 1 b 3 Q 7 U 2 V j d G l v b j E v T 2 Z m c 2 h v c m U g d 2 V h b H R o L 1 R 5 c G U g b W 9 k a W Z p w 6 k u e 0 N v b H V t b j c 3 N y w 3 N z Z 9 J n F 1 b 3 Q 7 L C Z x d W 9 0 O 1 N l Y 3 R p b 2 4 x L 0 9 m Z n N o b 3 J l I H d l Y W x 0 a C 9 U e X B l I G 1 v Z G l m a c O p L n t D b 2 x 1 b W 4 3 N z g s N z c 3 f S Z x d W 9 0 O y w m c X V v d D t T Z W N 0 a W 9 u M S 9 P Z m Z z a G 9 y Z S B 3 Z W F s d G g v V H l w Z S B t b 2 R p Z m n D q S 5 7 Q 2 9 s d W 1 u N z c 5 L D c 3 O H 0 m c X V v d D s s J n F 1 b 3 Q 7 U 2 V j d G l v b j E v T 2 Z m c 2 h v c m U g d 2 V h b H R o L 1 R 5 c G U g b W 9 k a W Z p w 6 k u e 0 N v b H V t b j c 4 M C w 3 N z l 9 J n F 1 b 3 Q 7 L C Z x d W 9 0 O 1 N l Y 3 R p b 2 4 x L 0 9 m Z n N o b 3 J l I H d l Y W x 0 a C 9 U e X B l I G 1 v Z G l m a c O p L n t D b 2 x 1 b W 4 3 O D E s N z g w f S Z x d W 9 0 O y w m c X V v d D t T Z W N 0 a W 9 u M S 9 P Z m Z z a G 9 y Z S B 3 Z W F s d G g v V H l w Z S B t b 2 R p Z m n D q S 5 7 Q 2 9 s d W 1 u N z g y L D c 4 M X 0 m c X V v d D s s J n F 1 b 3 Q 7 U 2 V j d G l v b j E v T 2 Z m c 2 h v c m U g d 2 V h b H R o L 1 R 5 c G U g b W 9 k a W Z p w 6 k u e 0 N v b H V t b j c 4 M y w 3 O D J 9 J n F 1 b 3 Q 7 L C Z x d W 9 0 O 1 N l Y 3 R p b 2 4 x L 0 9 m Z n N o b 3 J l I H d l Y W x 0 a C 9 U e X B l I G 1 v Z G l m a c O p L n t D b 2 x 1 b W 4 3 O D Q s N z g z f S Z x d W 9 0 O y w m c X V v d D t T Z W N 0 a W 9 u M S 9 P Z m Z z a G 9 y Z S B 3 Z W F s d G g v V H l w Z S B t b 2 R p Z m n D q S 5 7 Q 2 9 s d W 1 u N z g 1 L D c 4 N H 0 m c X V v d D s s J n F 1 b 3 Q 7 U 2 V j d G l v b j E v T 2 Z m c 2 h v c m U g d 2 V h b H R o L 1 R 5 c G U g b W 9 k a W Z p w 6 k u e 0 N v b H V t b j c 4 N i w 3 O D V 9 J n F 1 b 3 Q 7 L C Z x d W 9 0 O 1 N l Y 3 R p b 2 4 x L 0 9 m Z n N o b 3 J l I H d l Y W x 0 a C 9 U e X B l I G 1 v Z G l m a c O p L n t D b 2 x 1 b W 4 3 O D c s N z g 2 f S Z x d W 9 0 O y w m c X V v d D t T Z W N 0 a W 9 u M S 9 P Z m Z z a G 9 y Z S B 3 Z W F s d G g v V H l w Z S B t b 2 R p Z m n D q S 5 7 Q 2 9 s d W 1 u N z g 4 L D c 4 N 3 0 m c X V v d D s s J n F 1 b 3 Q 7 U 2 V j d G l v b j E v T 2 Z m c 2 h v c m U g d 2 V h b H R o L 1 R 5 c G U g b W 9 k a W Z p w 6 k u e 0 N v b H V t b j c 4 O S w 3 O D h 9 J n F 1 b 3 Q 7 L C Z x d W 9 0 O 1 N l Y 3 R p b 2 4 x L 0 9 m Z n N o b 3 J l I H d l Y W x 0 a C 9 U e X B l I G 1 v Z G l m a c O p L n t D b 2 x 1 b W 4 3 O T A s N z g 5 f S Z x d W 9 0 O y w m c X V v d D t T Z W N 0 a W 9 u M S 9 P Z m Z z a G 9 y Z S B 3 Z W F s d G g v V H l w Z S B t b 2 R p Z m n D q S 5 7 Q 2 9 s d W 1 u N z k x L D c 5 M H 0 m c X V v d D s s J n F 1 b 3 Q 7 U 2 V j d G l v b j E v T 2 Z m c 2 h v c m U g d 2 V h b H R o L 1 R 5 c G U g b W 9 k a W Z p w 6 k u e 0 N v b H V t b j c 5 M i w 3 O T F 9 J n F 1 b 3 Q 7 L C Z x d W 9 0 O 1 N l Y 3 R p b 2 4 x L 0 9 m Z n N o b 3 J l I H d l Y W x 0 a C 9 U e X B l I G 1 v Z G l m a c O p L n t D b 2 x 1 b W 4 3 O T M s N z k y f S Z x d W 9 0 O y w m c X V v d D t T Z W N 0 a W 9 u M S 9 P Z m Z z a G 9 y Z S B 3 Z W F s d G g v V H l w Z S B t b 2 R p Z m n D q S 5 7 Q 2 9 s d W 1 u N z k 0 L D c 5 M 3 0 m c X V v d D s s J n F 1 b 3 Q 7 U 2 V j d G l v b j E v T 2 Z m c 2 h v c m U g d 2 V h b H R o L 1 R 5 c G U g b W 9 k a W Z p w 6 k u e 0 N v b H V t b j c 5 N S w 3 O T R 9 J n F 1 b 3 Q 7 L C Z x d W 9 0 O 1 N l Y 3 R p b 2 4 x L 0 9 m Z n N o b 3 J l I H d l Y W x 0 a C 9 U e X B l I G 1 v Z G l m a c O p L n t D b 2 x 1 b W 4 3 O T Y s N z k 1 f S Z x d W 9 0 O y w m c X V v d D t T Z W N 0 a W 9 u M S 9 P Z m Z z a G 9 y Z S B 3 Z W F s d G g v V H l w Z S B t b 2 R p Z m n D q S 5 7 Q 2 9 s d W 1 u N z k 3 L D c 5 N n 0 m c X V v d D s s J n F 1 b 3 Q 7 U 2 V j d G l v b j E v T 2 Z m c 2 h v c m U g d 2 V h b H R o L 1 R 5 c G U g b W 9 k a W Z p w 6 k u e 0 N v b H V t b j c 5 O C w 3 O T d 9 J n F 1 b 3 Q 7 L C Z x d W 9 0 O 1 N l Y 3 R p b 2 4 x L 0 9 m Z n N o b 3 J l I H d l Y W x 0 a C 9 U e X B l I G 1 v Z G l m a c O p L n t D b 2 x 1 b W 4 3 O T k s N z k 4 f S Z x d W 9 0 O y w m c X V v d D t T Z W N 0 a W 9 u M S 9 P Z m Z z a G 9 y Z S B 3 Z W F s d G g v V H l w Z S B t b 2 R p Z m n D q S 5 7 Q 2 9 s d W 1 u O D A w L D c 5 O X 0 m c X V v d D s s J n F 1 b 3 Q 7 U 2 V j d G l v b j E v T 2 Z m c 2 h v c m U g d 2 V h b H R o L 1 R 5 c G U g b W 9 k a W Z p w 6 k u e 0 N v b H V t b j g w M S w 4 M D B 9 J n F 1 b 3 Q 7 L C Z x d W 9 0 O 1 N l Y 3 R p b 2 4 x L 0 9 m Z n N o b 3 J l I H d l Y W x 0 a C 9 U e X B l I G 1 v Z G l m a c O p L n t D b 2 x 1 b W 4 4 M D I s O D A x f S Z x d W 9 0 O y w m c X V v d D t T Z W N 0 a W 9 u M S 9 P Z m Z z a G 9 y Z S B 3 Z W F s d G g v V H l w Z S B t b 2 R p Z m n D q S 5 7 Q 2 9 s d W 1 u O D A z L D g w M n 0 m c X V v d D s s J n F 1 b 3 Q 7 U 2 V j d G l v b j E v T 2 Z m c 2 h v c m U g d 2 V h b H R o L 1 R 5 c G U g b W 9 k a W Z p w 6 k u e 0 N v b H V t b j g w N C w 4 M D N 9 J n F 1 b 3 Q 7 L C Z x d W 9 0 O 1 N l Y 3 R p b 2 4 x L 0 9 m Z n N o b 3 J l I H d l Y W x 0 a C 9 U e X B l I G 1 v Z G l m a c O p L n t D b 2 x 1 b W 4 4 M D U s O D A 0 f S Z x d W 9 0 O y w m c X V v d D t T Z W N 0 a W 9 u M S 9 P Z m Z z a G 9 y Z S B 3 Z W F s d G g v V H l w Z S B t b 2 R p Z m n D q S 5 7 Q 2 9 s d W 1 u O D A 2 L D g w N X 0 m c X V v d D s s J n F 1 b 3 Q 7 U 2 V j d G l v b j E v T 2 Z m c 2 h v c m U g d 2 V h b H R o L 1 R 5 c G U g b W 9 k a W Z p w 6 k u e 0 N v b H V t b j g w N y w 4 M D Z 9 J n F 1 b 3 Q 7 L C Z x d W 9 0 O 1 N l Y 3 R p b 2 4 x L 0 9 m Z n N o b 3 J l I H d l Y W x 0 a C 9 U e X B l I G 1 v Z G l m a c O p L n t D b 2 x 1 b W 4 4 M D g s O D A 3 f S Z x d W 9 0 O y w m c X V v d D t T Z W N 0 a W 9 u M S 9 P Z m Z z a G 9 y Z S B 3 Z W F s d G g v V H l w Z S B t b 2 R p Z m n D q S 5 7 Q 2 9 s d W 1 u O D A 5 L D g w O H 0 m c X V v d D s s J n F 1 b 3 Q 7 U 2 V j d G l v b j E v T 2 Z m c 2 h v c m U g d 2 V h b H R o L 1 R 5 c G U g b W 9 k a W Z p w 6 k u e 0 N v b H V t b j g x M C w 4 M D l 9 J n F 1 b 3 Q 7 L C Z x d W 9 0 O 1 N l Y 3 R p b 2 4 x L 0 9 m Z n N o b 3 J l I H d l Y W x 0 a C 9 U e X B l I G 1 v Z G l m a c O p L n t D b 2 x 1 b W 4 4 M T E s O D E w f S Z x d W 9 0 O y w m c X V v d D t T Z W N 0 a W 9 u M S 9 P Z m Z z a G 9 y Z S B 3 Z W F s d G g v V H l w Z S B t b 2 R p Z m n D q S 5 7 Q 2 9 s d W 1 u O D E y L D g x M X 0 m c X V v d D s s J n F 1 b 3 Q 7 U 2 V j d G l v b j E v T 2 Z m c 2 h v c m U g d 2 V h b H R o L 1 R 5 c G U g b W 9 k a W Z p w 6 k u e 0 N v b H V t b j g x M y w 4 M T J 9 J n F 1 b 3 Q 7 L C Z x d W 9 0 O 1 N l Y 3 R p b 2 4 x L 0 9 m Z n N o b 3 J l I H d l Y W x 0 a C 9 U e X B l I G 1 v Z G l m a c O p L n t D b 2 x 1 b W 4 4 M T Q s O D E z f S Z x d W 9 0 O y w m c X V v d D t T Z W N 0 a W 9 u M S 9 P Z m Z z a G 9 y Z S B 3 Z W F s d G g v V H l w Z S B t b 2 R p Z m n D q S 5 7 Q 2 9 s d W 1 u O D E 1 L D g x N H 0 m c X V v d D s s J n F 1 b 3 Q 7 U 2 V j d G l v b j E v T 2 Z m c 2 h v c m U g d 2 V h b H R o L 1 R 5 c G U g b W 9 k a W Z p w 6 k u e 0 N v b H V t b j g x N i w 4 M T V 9 J n F 1 b 3 Q 7 L C Z x d W 9 0 O 1 N l Y 3 R p b 2 4 x L 0 9 m Z n N o b 3 J l I H d l Y W x 0 a C 9 U e X B l I G 1 v Z G l m a c O p L n t D b 2 x 1 b W 4 4 M T c s O D E 2 f S Z x d W 9 0 O y w m c X V v d D t T Z W N 0 a W 9 u M S 9 P Z m Z z a G 9 y Z S B 3 Z W F s d G g v V H l w Z S B t b 2 R p Z m n D q S 5 7 Q 2 9 s d W 1 u O D E 4 L D g x N 3 0 m c X V v d D s s J n F 1 b 3 Q 7 U 2 V j d G l v b j E v T 2 Z m c 2 h v c m U g d 2 V h b H R o L 1 R 5 c G U g b W 9 k a W Z p w 6 k u e 0 N v b H V t b j g x O S w 4 M T h 9 J n F 1 b 3 Q 7 L C Z x d W 9 0 O 1 N l Y 3 R p b 2 4 x L 0 9 m Z n N o b 3 J l I H d l Y W x 0 a C 9 U e X B l I G 1 v Z G l m a c O p L n t D b 2 x 1 b W 4 4 M j A s O D E 5 f S Z x d W 9 0 O y w m c X V v d D t T Z W N 0 a W 9 u M S 9 P Z m Z z a G 9 y Z S B 3 Z W F s d G g v V H l w Z S B t b 2 R p Z m n D q S 5 7 Q 2 9 s d W 1 u O D I x L D g y M H 0 m c X V v d D s s J n F 1 b 3 Q 7 U 2 V j d G l v b j E v T 2 Z m c 2 h v c m U g d 2 V h b H R o L 1 R 5 c G U g b W 9 k a W Z p w 6 k u e 0 N v b H V t b j g y M i w 4 M j F 9 J n F 1 b 3 Q 7 L C Z x d W 9 0 O 1 N l Y 3 R p b 2 4 x L 0 9 m Z n N o b 3 J l I H d l Y W x 0 a C 9 U e X B l I G 1 v Z G l m a c O p L n t D b 2 x 1 b W 4 4 M j M s O D I y f S Z x d W 9 0 O y w m c X V v d D t T Z W N 0 a W 9 u M S 9 P Z m Z z a G 9 y Z S B 3 Z W F s d G g v V H l w Z S B t b 2 R p Z m n D q S 5 7 Q 2 9 s d W 1 u O D I 0 L D g y M 3 0 m c X V v d D s s J n F 1 b 3 Q 7 U 2 V j d G l v b j E v T 2 Z m c 2 h v c m U g d 2 V h b H R o L 1 R 5 c G U g b W 9 k a W Z p w 6 k u e 0 N v b H V t b j g y N S w 4 M j R 9 J n F 1 b 3 Q 7 L C Z x d W 9 0 O 1 N l Y 3 R p b 2 4 x L 0 9 m Z n N o b 3 J l I H d l Y W x 0 a C 9 U e X B l I G 1 v Z G l m a c O p L n t D b 2 x 1 b W 4 4 M j Y s O D I 1 f S Z x d W 9 0 O y w m c X V v d D t T Z W N 0 a W 9 u M S 9 P Z m Z z a G 9 y Z S B 3 Z W F s d G g v V H l w Z S B t b 2 R p Z m n D q S 5 7 Q 2 9 s d W 1 u O D I 3 L D g y N n 0 m c X V v d D s s J n F 1 b 3 Q 7 U 2 V j d G l v b j E v T 2 Z m c 2 h v c m U g d 2 V h b H R o L 1 R 5 c G U g b W 9 k a W Z p w 6 k u e 0 N v b H V t b j g y O C w 4 M j d 9 J n F 1 b 3 Q 7 L C Z x d W 9 0 O 1 N l Y 3 R p b 2 4 x L 0 9 m Z n N o b 3 J l I H d l Y W x 0 a C 9 U e X B l I G 1 v Z G l m a c O p L n t D b 2 x 1 b W 4 4 M j k s O D I 4 f S Z x d W 9 0 O y w m c X V v d D t T Z W N 0 a W 9 u M S 9 P Z m Z z a G 9 y Z S B 3 Z W F s d G g v V H l w Z S B t b 2 R p Z m n D q S 5 7 Q 2 9 s d W 1 u O D M w L D g y O X 0 m c X V v d D s s J n F 1 b 3 Q 7 U 2 V j d G l v b j E v T 2 Z m c 2 h v c m U g d 2 V h b H R o L 1 R 5 c G U g b W 9 k a W Z p w 6 k u e 0 N v b H V t b j g z M S w 4 M z B 9 J n F 1 b 3 Q 7 L C Z x d W 9 0 O 1 N l Y 3 R p b 2 4 x L 0 9 m Z n N o b 3 J l I H d l Y W x 0 a C 9 U e X B l I G 1 v Z G l m a c O p L n t D b 2 x 1 b W 4 4 M z I s O D M x f S Z x d W 9 0 O y w m c X V v d D t T Z W N 0 a W 9 u M S 9 P Z m Z z a G 9 y Z S B 3 Z W F s d G g v V H l w Z S B t b 2 R p Z m n D q S 5 7 Q 2 9 s d W 1 u O D M z L D g z M n 0 m c X V v d D s s J n F 1 b 3 Q 7 U 2 V j d G l v b j E v T 2 Z m c 2 h v c m U g d 2 V h b H R o L 1 R 5 c G U g b W 9 k a W Z p w 6 k u e 0 N v b H V t b j g z N C w 4 M z N 9 J n F 1 b 3 Q 7 L C Z x d W 9 0 O 1 N l Y 3 R p b 2 4 x L 0 9 m Z n N o b 3 J l I H d l Y W x 0 a C 9 U e X B l I G 1 v Z G l m a c O p L n t D b 2 x 1 b W 4 4 M z U s O D M 0 f S Z x d W 9 0 O y w m c X V v d D t T Z W N 0 a W 9 u M S 9 P Z m Z z a G 9 y Z S B 3 Z W F s d G g v V H l w Z S B t b 2 R p Z m n D q S 5 7 Q 2 9 s d W 1 u O D M 2 L D g z N X 0 m c X V v d D s s J n F 1 b 3 Q 7 U 2 V j d G l v b j E v T 2 Z m c 2 h v c m U g d 2 V h b H R o L 1 R 5 c G U g b W 9 k a W Z p w 6 k u e 0 N v b H V t b j g z N y w 4 M z Z 9 J n F 1 b 3 Q 7 L C Z x d W 9 0 O 1 N l Y 3 R p b 2 4 x L 0 9 m Z n N o b 3 J l I H d l Y W x 0 a C 9 U e X B l I G 1 v Z G l m a c O p L n t D b 2 x 1 b W 4 4 M z g s O D M 3 f S Z x d W 9 0 O y w m c X V v d D t T Z W N 0 a W 9 u M S 9 P Z m Z z a G 9 y Z S B 3 Z W F s d G g v V H l w Z S B t b 2 R p Z m n D q S 5 7 Q 2 9 s d W 1 u O D M 5 L D g z O H 0 m c X V v d D s s J n F 1 b 3 Q 7 U 2 V j d G l v b j E v T 2 Z m c 2 h v c m U g d 2 V h b H R o L 1 R 5 c G U g b W 9 k a W Z p w 6 k u e 0 N v b H V t b j g 0 M C w 4 M z l 9 J n F 1 b 3 Q 7 L C Z x d W 9 0 O 1 N l Y 3 R p b 2 4 x L 0 9 m Z n N o b 3 J l I H d l Y W x 0 a C 9 U e X B l I G 1 v Z G l m a c O p L n t D b 2 x 1 b W 4 4 N D E s O D Q w f S Z x d W 9 0 O y w m c X V v d D t T Z W N 0 a W 9 u M S 9 P Z m Z z a G 9 y Z S B 3 Z W F s d G g v V H l w Z S B t b 2 R p Z m n D q S 5 7 Q 2 9 s d W 1 u O D Q y L D g 0 M X 0 m c X V v d D s s J n F 1 b 3 Q 7 U 2 V j d G l v b j E v T 2 Z m c 2 h v c m U g d 2 V h b H R o L 1 R 5 c G U g b W 9 k a W Z p w 6 k u e 0 N v b H V t b j g 0 M y w 4 N D J 9 J n F 1 b 3 Q 7 L C Z x d W 9 0 O 1 N l Y 3 R p b 2 4 x L 0 9 m Z n N o b 3 J l I H d l Y W x 0 a C 9 U e X B l I G 1 v Z G l m a c O p L n t D b 2 x 1 b W 4 4 N D Q s O D Q z f S Z x d W 9 0 O y w m c X V v d D t T Z W N 0 a W 9 u M S 9 P Z m Z z a G 9 y Z S B 3 Z W F s d G g v V H l w Z S B t b 2 R p Z m n D q S 5 7 Q 2 9 s d W 1 u O D Q 1 L D g 0 N H 0 m c X V v d D s s J n F 1 b 3 Q 7 U 2 V j d G l v b j E v T 2 Z m c 2 h v c m U g d 2 V h b H R o L 1 R 5 c G U g b W 9 k a W Z p w 6 k u e 0 N v b H V t b j g 0 N i w 4 N D V 9 J n F 1 b 3 Q 7 L C Z x d W 9 0 O 1 N l Y 3 R p b 2 4 x L 0 9 m Z n N o b 3 J l I H d l Y W x 0 a C 9 U e X B l I G 1 v Z G l m a c O p L n t D b 2 x 1 b W 4 4 N D c s O D Q 2 f S Z x d W 9 0 O y w m c X V v d D t T Z W N 0 a W 9 u M S 9 P Z m Z z a G 9 y Z S B 3 Z W F s d G g v V H l w Z S B t b 2 R p Z m n D q S 5 7 Q 2 9 s d W 1 u O D Q 4 L D g 0 N 3 0 m c X V v d D s s J n F 1 b 3 Q 7 U 2 V j d G l v b j E v T 2 Z m c 2 h v c m U g d 2 V h b H R o L 1 R 5 c G U g b W 9 k a W Z p w 6 k u e 0 N v b H V t b j g 0 O S w 4 N D h 9 J n F 1 b 3 Q 7 L C Z x d W 9 0 O 1 N l Y 3 R p b 2 4 x L 0 9 m Z n N o b 3 J l I H d l Y W x 0 a C 9 U e X B l I G 1 v Z G l m a c O p L n t D b 2 x 1 b W 4 4 N T A s O D Q 5 f S Z x d W 9 0 O y w m c X V v d D t T Z W N 0 a W 9 u M S 9 P Z m Z z a G 9 y Z S B 3 Z W F s d G g v V H l w Z S B t b 2 R p Z m n D q S 5 7 Q 2 9 s d W 1 u O D U x L D g 1 M H 0 m c X V v d D s s J n F 1 b 3 Q 7 U 2 V j d G l v b j E v T 2 Z m c 2 h v c m U g d 2 V h b H R o L 1 R 5 c G U g b W 9 k a W Z p w 6 k u e 0 N v b H V t b j g 1 M i w 4 N T F 9 J n F 1 b 3 Q 7 L C Z x d W 9 0 O 1 N l Y 3 R p b 2 4 x L 0 9 m Z n N o b 3 J l I H d l Y W x 0 a C 9 U e X B l I G 1 v Z G l m a c O p L n t D b 2 x 1 b W 4 4 N T M s O D U y f S Z x d W 9 0 O y w m c X V v d D t T Z W N 0 a W 9 u M S 9 P Z m Z z a G 9 y Z S B 3 Z W F s d G g v V H l w Z S B t b 2 R p Z m n D q S 5 7 Q 2 9 s d W 1 u O D U 0 L D g 1 M 3 0 m c X V v d D s s J n F 1 b 3 Q 7 U 2 V j d G l v b j E v T 2 Z m c 2 h v c m U g d 2 V h b H R o L 1 R 5 c G U g b W 9 k a W Z p w 6 k u e 0 N v b H V t b j g 1 N S w 4 N T R 9 J n F 1 b 3 Q 7 L C Z x d W 9 0 O 1 N l Y 3 R p b 2 4 x L 0 9 m Z n N o b 3 J l I H d l Y W x 0 a C 9 U e X B l I G 1 v Z G l m a c O p L n t D b 2 x 1 b W 4 4 N T Y s O D U 1 f S Z x d W 9 0 O y w m c X V v d D t T Z W N 0 a W 9 u M S 9 P Z m Z z a G 9 y Z S B 3 Z W F s d G g v V H l w Z S B t b 2 R p Z m n D q S 5 7 Q 2 9 s d W 1 u O D U 3 L D g 1 N n 0 m c X V v d D s s J n F 1 b 3 Q 7 U 2 V j d G l v b j E v T 2 Z m c 2 h v c m U g d 2 V h b H R o L 1 R 5 c G U g b W 9 k a W Z p w 6 k u e 0 N v b H V t b j g 1 O C w 4 N T d 9 J n F 1 b 3 Q 7 L C Z x d W 9 0 O 1 N l Y 3 R p b 2 4 x L 0 9 m Z n N o b 3 J l I H d l Y W x 0 a C 9 U e X B l I G 1 v Z G l m a c O p L n t D b 2 x 1 b W 4 4 N T k s O D U 4 f S Z x d W 9 0 O y w m c X V v d D t T Z W N 0 a W 9 u M S 9 P Z m Z z a G 9 y Z S B 3 Z W F s d G g v V H l w Z S B t b 2 R p Z m n D q S 5 7 Q 2 9 s d W 1 u O D Y w L D g 1 O X 0 m c X V v d D s s J n F 1 b 3 Q 7 U 2 V j d G l v b j E v T 2 Z m c 2 h v c m U g d 2 V h b H R o L 1 R 5 c G U g b W 9 k a W Z p w 6 k u e 0 N v b H V t b j g 2 M S w 4 N j B 9 J n F 1 b 3 Q 7 L C Z x d W 9 0 O 1 N l Y 3 R p b 2 4 x L 0 9 m Z n N o b 3 J l I H d l Y W x 0 a C 9 U e X B l I G 1 v Z G l m a c O p L n t D b 2 x 1 b W 4 4 N j I s O D Y x f S Z x d W 9 0 O y w m c X V v d D t T Z W N 0 a W 9 u M S 9 P Z m Z z a G 9 y Z S B 3 Z W F s d G g v V H l w Z S B t b 2 R p Z m n D q S 5 7 Q 2 9 s d W 1 u O D Y z L D g 2 M n 0 m c X V v d D s s J n F 1 b 3 Q 7 U 2 V j d G l v b j E v T 2 Z m c 2 h v c m U g d 2 V h b H R o L 1 R 5 c G U g b W 9 k a W Z p w 6 k u e 0 N v b H V t b j g 2 N C w 4 N j N 9 J n F 1 b 3 Q 7 L C Z x d W 9 0 O 1 N l Y 3 R p b 2 4 x L 0 9 m Z n N o b 3 J l I H d l Y W x 0 a C 9 U e X B l I G 1 v Z G l m a c O p L n t D b 2 x 1 b W 4 4 N j U s O D Y 0 f S Z x d W 9 0 O y w m c X V v d D t T Z W N 0 a W 9 u M S 9 P Z m Z z a G 9 y Z S B 3 Z W F s d G g v V H l w Z S B t b 2 R p Z m n D q S 5 7 Q 2 9 s d W 1 u O D Y 2 L D g 2 N X 0 m c X V v d D s s J n F 1 b 3 Q 7 U 2 V j d G l v b j E v T 2 Z m c 2 h v c m U g d 2 V h b H R o L 1 R 5 c G U g b W 9 k a W Z p w 6 k u e 0 N v b H V t b j g 2 N y w 4 N j Z 9 J n F 1 b 3 Q 7 L C Z x d W 9 0 O 1 N l Y 3 R p b 2 4 x L 0 9 m Z n N o b 3 J l I H d l Y W x 0 a C 9 U e X B l I G 1 v Z G l m a c O p L n t D b 2 x 1 b W 4 4 N j g s O D Y 3 f S Z x d W 9 0 O y w m c X V v d D t T Z W N 0 a W 9 u M S 9 P Z m Z z a G 9 y Z S B 3 Z W F s d G g v V H l w Z S B t b 2 R p Z m n D q S 5 7 Q 2 9 s d W 1 u O D Y 5 L D g 2 O H 0 m c X V v d D s s J n F 1 b 3 Q 7 U 2 V j d G l v b j E v T 2 Z m c 2 h v c m U g d 2 V h b H R o L 1 R 5 c G U g b W 9 k a W Z p w 6 k u e 0 N v b H V t b j g 3 M C w 4 N j l 9 J n F 1 b 3 Q 7 L C Z x d W 9 0 O 1 N l Y 3 R p b 2 4 x L 0 9 m Z n N o b 3 J l I H d l Y W x 0 a C 9 U e X B l I G 1 v Z G l m a c O p L n t D b 2 x 1 b W 4 4 N z E s O D c w f S Z x d W 9 0 O y w m c X V v d D t T Z W N 0 a W 9 u M S 9 P Z m Z z a G 9 y Z S B 3 Z W F s d G g v V H l w Z S B t b 2 R p Z m n D q S 5 7 Q 2 9 s d W 1 u O D c y L D g 3 M X 0 m c X V v d D s s J n F 1 b 3 Q 7 U 2 V j d G l v b j E v T 2 Z m c 2 h v c m U g d 2 V h b H R o L 1 R 5 c G U g b W 9 k a W Z p w 6 k u e 0 N v b H V t b j g 3 M y w 4 N z J 9 J n F 1 b 3 Q 7 L C Z x d W 9 0 O 1 N l Y 3 R p b 2 4 x L 0 9 m Z n N o b 3 J l I H d l Y W x 0 a C 9 U e X B l I G 1 v Z G l m a c O p L n t D b 2 x 1 b W 4 4 N z Q s O D c z f S Z x d W 9 0 O y w m c X V v d D t T Z W N 0 a W 9 u M S 9 P Z m Z z a G 9 y Z S B 3 Z W F s d G g v V H l w Z S B t b 2 R p Z m n D q S 5 7 Q 2 9 s d W 1 u O D c 1 L D g 3 N H 0 m c X V v d D s s J n F 1 b 3 Q 7 U 2 V j d G l v b j E v T 2 Z m c 2 h v c m U g d 2 V h b H R o L 1 R 5 c G U g b W 9 k a W Z p w 6 k u e 0 N v b H V t b j g 3 N i w 4 N z V 9 J n F 1 b 3 Q 7 L C Z x d W 9 0 O 1 N l Y 3 R p b 2 4 x L 0 9 m Z n N o b 3 J l I H d l Y W x 0 a C 9 U e X B l I G 1 v Z G l m a c O p L n t D b 2 x 1 b W 4 4 N z c s O D c 2 f S Z x d W 9 0 O y w m c X V v d D t T Z W N 0 a W 9 u M S 9 P Z m Z z a G 9 y Z S B 3 Z W F s d G g v V H l w Z S B t b 2 R p Z m n D q S 5 7 Q 2 9 s d W 1 u O D c 4 L D g 3 N 3 0 m c X V v d D s s J n F 1 b 3 Q 7 U 2 V j d G l v b j E v T 2 Z m c 2 h v c m U g d 2 V h b H R o L 1 R 5 c G U g b W 9 k a W Z p w 6 k u e 0 N v b H V t b j g 3 O S w 4 N z h 9 J n F 1 b 3 Q 7 L C Z x d W 9 0 O 1 N l Y 3 R p b 2 4 x L 0 9 m Z n N o b 3 J l I H d l Y W x 0 a C 9 U e X B l I G 1 v Z G l m a c O p L n t D b 2 x 1 b W 4 4 O D A s O D c 5 f S Z x d W 9 0 O y w m c X V v d D t T Z W N 0 a W 9 u M S 9 P Z m Z z a G 9 y Z S B 3 Z W F s d G g v V H l w Z S B t b 2 R p Z m n D q S 5 7 Q 2 9 s d W 1 u O D g x L D g 4 M H 0 m c X V v d D s s J n F 1 b 3 Q 7 U 2 V j d G l v b j E v T 2 Z m c 2 h v c m U g d 2 V h b H R o L 1 R 5 c G U g b W 9 k a W Z p w 6 k u e 0 N v b H V t b j g 4 M i w 4 O D F 9 J n F 1 b 3 Q 7 L C Z x d W 9 0 O 1 N l Y 3 R p b 2 4 x L 0 9 m Z n N o b 3 J l I H d l Y W x 0 a C 9 U e X B l I G 1 v Z G l m a c O p L n t D b 2 x 1 b W 4 4 O D M s O D g y f S Z x d W 9 0 O y w m c X V v d D t T Z W N 0 a W 9 u M S 9 P Z m Z z a G 9 y Z S B 3 Z W F s d G g v V H l w Z S B t b 2 R p Z m n D q S 5 7 Q 2 9 s d W 1 u O D g 0 L D g 4 M 3 0 m c X V v d D s s J n F 1 b 3 Q 7 U 2 V j d G l v b j E v T 2 Z m c 2 h v c m U g d 2 V h b H R o L 1 R 5 c G U g b W 9 k a W Z p w 6 k u e 0 N v b H V t b j g 4 N S w 4 O D R 9 J n F 1 b 3 Q 7 L C Z x d W 9 0 O 1 N l Y 3 R p b 2 4 x L 0 9 m Z n N o b 3 J l I H d l Y W x 0 a C 9 U e X B l I G 1 v Z G l m a c O p L n t D b 2 x 1 b W 4 4 O D Y s O D g 1 f S Z x d W 9 0 O y w m c X V v d D t T Z W N 0 a W 9 u M S 9 P Z m Z z a G 9 y Z S B 3 Z W F s d G g v V H l w Z S B t b 2 R p Z m n D q S 5 7 Q 2 9 s d W 1 u O D g 3 L D g 4 N n 0 m c X V v d D s s J n F 1 b 3 Q 7 U 2 V j d G l v b j E v T 2 Z m c 2 h v c m U g d 2 V h b H R o L 1 R 5 c G U g b W 9 k a W Z p w 6 k u e 0 N v b H V t b j g 4 O C w 4 O D d 9 J n F 1 b 3 Q 7 L C Z x d W 9 0 O 1 N l Y 3 R p b 2 4 x L 0 9 m Z n N o b 3 J l I H d l Y W x 0 a C 9 U e X B l I G 1 v Z G l m a c O p L n t D b 2 x 1 b W 4 4 O D k s O D g 4 f S Z x d W 9 0 O y w m c X V v d D t T Z W N 0 a W 9 u M S 9 P Z m Z z a G 9 y Z S B 3 Z W F s d G g v V H l w Z S B t b 2 R p Z m n D q S 5 7 Q 2 9 s d W 1 u O D k w L D g 4 O X 0 m c X V v d D s s J n F 1 b 3 Q 7 U 2 V j d G l v b j E v T 2 Z m c 2 h v c m U g d 2 V h b H R o L 1 R 5 c G U g b W 9 k a W Z p w 6 k u e 0 N v b H V t b j g 5 M S w 4 O T B 9 J n F 1 b 3 Q 7 L C Z x d W 9 0 O 1 N l Y 3 R p b 2 4 x L 0 9 m Z n N o b 3 J l I H d l Y W x 0 a C 9 U e X B l I G 1 v Z G l m a c O p L n t D b 2 x 1 b W 4 4 O T I s O D k x f S Z x d W 9 0 O y w m c X V v d D t T Z W N 0 a W 9 u M S 9 P Z m Z z a G 9 y Z S B 3 Z W F s d G g v V H l w Z S B t b 2 R p Z m n D q S 5 7 Q 2 9 s d W 1 u O D k z L D g 5 M n 0 m c X V v d D s s J n F 1 b 3 Q 7 U 2 V j d G l v b j E v T 2 Z m c 2 h v c m U g d 2 V h b H R o L 1 R 5 c G U g b W 9 k a W Z p w 6 k u e 0 N v b H V t b j g 5 N C w 4 O T N 9 J n F 1 b 3 Q 7 L C Z x d W 9 0 O 1 N l Y 3 R p b 2 4 x L 0 9 m Z n N o b 3 J l I H d l Y W x 0 a C 9 U e X B l I G 1 v Z G l m a c O p L n t D b 2 x 1 b W 4 4 O T U s O D k 0 f S Z x d W 9 0 O y w m c X V v d D t T Z W N 0 a W 9 u M S 9 P Z m Z z a G 9 y Z S B 3 Z W F s d G g v V H l w Z S B t b 2 R p Z m n D q S 5 7 Q 2 9 s d W 1 u O D k 2 L D g 5 N X 0 m c X V v d D s s J n F 1 b 3 Q 7 U 2 V j d G l v b j E v T 2 Z m c 2 h v c m U g d 2 V h b H R o L 1 R 5 c G U g b W 9 k a W Z p w 6 k u e 0 N v b H V t b j g 5 N y w 4 O T Z 9 J n F 1 b 3 Q 7 L C Z x d W 9 0 O 1 N l Y 3 R p b 2 4 x L 0 9 m Z n N o b 3 J l I H d l Y W x 0 a C 9 U e X B l I G 1 v Z G l m a c O p L n t D b 2 x 1 b W 4 4 O T g s O D k 3 f S Z x d W 9 0 O y w m c X V v d D t T Z W N 0 a W 9 u M S 9 P Z m Z z a G 9 y Z S B 3 Z W F s d G g v V H l w Z S B t b 2 R p Z m n D q S 5 7 Q 2 9 s d W 1 u O D k 5 L D g 5 O H 0 m c X V v d D s s J n F 1 b 3 Q 7 U 2 V j d G l v b j E v T 2 Z m c 2 h v c m U g d 2 V h b H R o L 1 R 5 c G U g b W 9 k a W Z p w 6 k u e 0 N v b H V t b j k w M C w 4 O T l 9 J n F 1 b 3 Q 7 L C Z x d W 9 0 O 1 N l Y 3 R p b 2 4 x L 0 9 m Z n N o b 3 J l I H d l Y W x 0 a C 9 U e X B l I G 1 v Z G l m a c O p L n t D b 2 x 1 b W 4 5 M D E s O T A w f S Z x d W 9 0 O y w m c X V v d D t T Z W N 0 a W 9 u M S 9 P Z m Z z a G 9 y Z S B 3 Z W F s d G g v V H l w Z S B t b 2 R p Z m n D q S 5 7 Q 2 9 s d W 1 u O T A y L D k w M X 0 m c X V v d D s s J n F 1 b 3 Q 7 U 2 V j d G l v b j E v T 2 Z m c 2 h v c m U g d 2 V h b H R o L 1 R 5 c G U g b W 9 k a W Z p w 6 k u e 0 N v b H V t b j k w M y w 5 M D J 9 J n F 1 b 3 Q 7 L C Z x d W 9 0 O 1 N l Y 3 R p b 2 4 x L 0 9 m Z n N o b 3 J l I H d l Y W x 0 a C 9 U e X B l I G 1 v Z G l m a c O p L n t D b 2 x 1 b W 4 5 M D Q s O T A z f S Z x d W 9 0 O y w m c X V v d D t T Z W N 0 a W 9 u M S 9 P Z m Z z a G 9 y Z S B 3 Z W F s d G g v V H l w Z S B t b 2 R p Z m n D q S 5 7 Q 2 9 s d W 1 u O T A 1 L D k w N H 0 m c X V v d D s s J n F 1 b 3 Q 7 U 2 V j d G l v b j E v T 2 Z m c 2 h v c m U g d 2 V h b H R o L 1 R 5 c G U g b W 9 k a W Z p w 6 k u e 0 N v b H V t b j k w N i w 5 M D V 9 J n F 1 b 3 Q 7 L C Z x d W 9 0 O 1 N l Y 3 R p b 2 4 x L 0 9 m Z n N o b 3 J l I H d l Y W x 0 a C 9 U e X B l I G 1 v Z G l m a c O p L n t D b 2 x 1 b W 4 5 M D c s O T A 2 f S Z x d W 9 0 O y w m c X V v d D t T Z W N 0 a W 9 u M S 9 P Z m Z z a G 9 y Z S B 3 Z W F s d G g v V H l w Z S B t b 2 R p Z m n D q S 5 7 Q 2 9 s d W 1 u O T A 4 L D k w N 3 0 m c X V v d D s s J n F 1 b 3 Q 7 U 2 V j d G l v b j E v T 2 Z m c 2 h v c m U g d 2 V h b H R o L 1 R 5 c G U g b W 9 k a W Z p w 6 k u e 0 N v b H V t b j k w O S w 5 M D h 9 J n F 1 b 3 Q 7 L C Z x d W 9 0 O 1 N l Y 3 R p b 2 4 x L 0 9 m Z n N o b 3 J l I H d l Y W x 0 a C 9 U e X B l I G 1 v Z G l m a c O p L n t D b 2 x 1 b W 4 5 M T A s O T A 5 f S Z x d W 9 0 O y w m c X V v d D t T Z W N 0 a W 9 u M S 9 P Z m Z z a G 9 y Z S B 3 Z W F s d G g v V H l w Z S B t b 2 R p Z m n D q S 5 7 Q 2 9 s d W 1 u O T E x L D k x M H 0 m c X V v d D s s J n F 1 b 3 Q 7 U 2 V j d G l v b j E v T 2 Z m c 2 h v c m U g d 2 V h b H R o L 1 R 5 c G U g b W 9 k a W Z p w 6 k u e 0 N v b H V t b j k x M i w 5 M T F 9 J n F 1 b 3 Q 7 L C Z x d W 9 0 O 1 N l Y 3 R p b 2 4 x L 0 9 m Z n N o b 3 J l I H d l Y W x 0 a C 9 U e X B l I G 1 v Z G l m a c O p L n t D b 2 x 1 b W 4 5 M T M s O T E y f S Z x d W 9 0 O y w m c X V v d D t T Z W N 0 a W 9 u M S 9 P Z m Z z a G 9 y Z S B 3 Z W F s d G g v V H l w Z S B t b 2 R p Z m n D q S 5 7 Q 2 9 s d W 1 u O T E 0 L D k x M 3 0 m c X V v d D s s J n F 1 b 3 Q 7 U 2 V j d G l v b j E v T 2 Z m c 2 h v c m U g d 2 V h b H R o L 1 R 5 c G U g b W 9 k a W Z p w 6 k u e 0 N v b H V t b j k x N S w 5 M T R 9 J n F 1 b 3 Q 7 L C Z x d W 9 0 O 1 N l Y 3 R p b 2 4 x L 0 9 m Z n N o b 3 J l I H d l Y W x 0 a C 9 U e X B l I G 1 v Z G l m a c O p L n t D b 2 x 1 b W 4 5 M T Y s O T E 1 f S Z x d W 9 0 O y w m c X V v d D t T Z W N 0 a W 9 u M S 9 P Z m Z z a G 9 y Z S B 3 Z W F s d G g v V H l w Z S B t b 2 R p Z m n D q S 5 7 Q 2 9 s d W 1 u O T E 3 L D k x N n 0 m c X V v d D s s J n F 1 b 3 Q 7 U 2 V j d G l v b j E v T 2 Z m c 2 h v c m U g d 2 V h b H R o L 1 R 5 c G U g b W 9 k a W Z p w 6 k u e 0 N v b H V t b j k x O C w 5 M T d 9 J n F 1 b 3 Q 7 L C Z x d W 9 0 O 1 N l Y 3 R p b 2 4 x L 0 9 m Z n N o b 3 J l I H d l Y W x 0 a C 9 U e X B l I G 1 v Z G l m a c O p L n t D b 2 x 1 b W 4 5 M T k s O T E 4 f S Z x d W 9 0 O y w m c X V v d D t T Z W N 0 a W 9 u M S 9 P Z m Z z a G 9 y Z S B 3 Z W F s d G g v V H l w Z S B t b 2 R p Z m n D q S 5 7 Q 2 9 s d W 1 u O T I w L D k x O X 0 m c X V v d D s s J n F 1 b 3 Q 7 U 2 V j d G l v b j E v T 2 Z m c 2 h v c m U g d 2 V h b H R o L 1 R 5 c G U g b W 9 k a W Z p w 6 k u e 0 N v b H V t b j k y M S w 5 M j B 9 J n F 1 b 3 Q 7 L C Z x d W 9 0 O 1 N l Y 3 R p b 2 4 x L 0 9 m Z n N o b 3 J l I H d l Y W x 0 a C 9 U e X B l I G 1 v Z G l m a c O p L n t D b 2 x 1 b W 4 5 M j I s O T I x f S Z x d W 9 0 O y w m c X V v d D t T Z W N 0 a W 9 u M S 9 P Z m Z z a G 9 y Z S B 3 Z W F s d G g v V H l w Z S B t b 2 R p Z m n D q S 5 7 Q 2 9 s d W 1 u O T I z L D k y M n 0 m c X V v d D s s J n F 1 b 3 Q 7 U 2 V j d G l v b j E v T 2 Z m c 2 h v c m U g d 2 V h b H R o L 1 R 5 c G U g b W 9 k a W Z p w 6 k u e 0 N v b H V t b j k y N C w 5 M j N 9 J n F 1 b 3 Q 7 L C Z x d W 9 0 O 1 N l Y 3 R p b 2 4 x L 0 9 m Z n N o b 3 J l I H d l Y W x 0 a C 9 U e X B l I G 1 v Z G l m a c O p L n t D b 2 x 1 b W 4 5 M j U s O T I 0 f S Z x d W 9 0 O y w m c X V v d D t T Z W N 0 a W 9 u M S 9 P Z m Z z a G 9 y Z S B 3 Z W F s d G g v V H l w Z S B t b 2 R p Z m n D q S 5 7 Q 2 9 s d W 1 u O T I 2 L D k y N X 0 m c X V v d D s s J n F 1 b 3 Q 7 U 2 V j d G l v b j E v T 2 Z m c 2 h v c m U g d 2 V h b H R o L 1 R 5 c G U g b W 9 k a W Z p w 6 k u e 0 N v b H V t b j k y N y w 5 M j Z 9 J n F 1 b 3 Q 7 L C Z x d W 9 0 O 1 N l Y 3 R p b 2 4 x L 0 9 m Z n N o b 3 J l I H d l Y W x 0 a C 9 U e X B l I G 1 v Z G l m a c O p L n t D b 2 x 1 b W 4 5 M j g s O T I 3 f S Z x d W 9 0 O y w m c X V v d D t T Z W N 0 a W 9 u M S 9 P Z m Z z a G 9 y Z S B 3 Z W F s d G g v V H l w Z S B t b 2 R p Z m n D q S 5 7 Q 2 9 s d W 1 u O T I 5 L D k y O H 0 m c X V v d D s s J n F 1 b 3 Q 7 U 2 V j d G l v b j E v T 2 Z m c 2 h v c m U g d 2 V h b H R o L 1 R 5 c G U g b W 9 k a W Z p w 6 k u e 0 N v b H V t b j k z M C w 5 M j l 9 J n F 1 b 3 Q 7 L C Z x d W 9 0 O 1 N l Y 3 R p b 2 4 x L 0 9 m Z n N o b 3 J l I H d l Y W x 0 a C 9 U e X B l I G 1 v Z G l m a c O p L n t D b 2 x 1 b W 4 5 M z E s O T M w f S Z x d W 9 0 O y w m c X V v d D t T Z W N 0 a W 9 u M S 9 P Z m Z z a G 9 y Z S B 3 Z W F s d G g v V H l w Z S B t b 2 R p Z m n D q S 5 7 Q 2 9 s d W 1 u O T M y L D k z M X 0 m c X V v d D s s J n F 1 b 3 Q 7 U 2 V j d G l v b j E v T 2 Z m c 2 h v c m U g d 2 V h b H R o L 1 R 5 c G U g b W 9 k a W Z p w 6 k u e 0 N v b H V t b j k z M y w 5 M z J 9 J n F 1 b 3 Q 7 L C Z x d W 9 0 O 1 N l Y 3 R p b 2 4 x L 0 9 m Z n N o b 3 J l I H d l Y W x 0 a C 9 U e X B l I G 1 v Z G l m a c O p L n t D b 2 x 1 b W 4 5 M z Q s O T M z f S Z x d W 9 0 O y w m c X V v d D t T Z W N 0 a W 9 u M S 9 P Z m Z z a G 9 y Z S B 3 Z W F s d G g v V H l w Z S B t b 2 R p Z m n D q S 5 7 Q 2 9 s d W 1 u O T M 1 L D k z N H 0 m c X V v d D s s J n F 1 b 3 Q 7 U 2 V j d G l v b j E v T 2 Z m c 2 h v c m U g d 2 V h b H R o L 1 R 5 c G U g b W 9 k a W Z p w 6 k u e 0 N v b H V t b j k z N i w 5 M z V 9 J n F 1 b 3 Q 7 L C Z x d W 9 0 O 1 N l Y 3 R p b 2 4 x L 0 9 m Z n N o b 3 J l I H d l Y W x 0 a C 9 U e X B l I G 1 v Z G l m a c O p L n t D b 2 x 1 b W 4 5 M z c s O T M 2 f S Z x d W 9 0 O y w m c X V v d D t T Z W N 0 a W 9 u M S 9 P Z m Z z a G 9 y Z S B 3 Z W F s d G g v V H l w Z S B t b 2 R p Z m n D q S 5 7 Q 2 9 s d W 1 u O T M 4 L D k z N 3 0 m c X V v d D s s J n F 1 b 3 Q 7 U 2 V j d G l v b j E v T 2 Z m c 2 h v c m U g d 2 V h b H R o L 1 R 5 c G U g b W 9 k a W Z p w 6 k u e 0 N v b H V t b j k z O S w 5 M z h 9 J n F 1 b 3 Q 7 L C Z x d W 9 0 O 1 N l Y 3 R p b 2 4 x L 0 9 m Z n N o b 3 J l I H d l Y W x 0 a C 9 U e X B l I G 1 v Z G l m a c O p L n t D b 2 x 1 b W 4 5 N D A s O T M 5 f S Z x d W 9 0 O y w m c X V v d D t T Z W N 0 a W 9 u M S 9 P Z m Z z a G 9 y Z S B 3 Z W F s d G g v V H l w Z S B t b 2 R p Z m n D q S 5 7 Q 2 9 s d W 1 u O T Q x L D k 0 M H 0 m c X V v d D s s J n F 1 b 3 Q 7 U 2 V j d G l v b j E v T 2 Z m c 2 h v c m U g d 2 V h b H R o L 1 R 5 c G U g b W 9 k a W Z p w 6 k u e 0 N v b H V t b j k 0 M i w 5 N D F 9 J n F 1 b 3 Q 7 L C Z x d W 9 0 O 1 N l Y 3 R p b 2 4 x L 0 9 m Z n N o b 3 J l I H d l Y W x 0 a C 9 U e X B l I G 1 v Z G l m a c O p L n t D b 2 x 1 b W 4 5 N D M s O T Q y f S Z x d W 9 0 O y w m c X V v d D t T Z W N 0 a W 9 u M S 9 P Z m Z z a G 9 y Z S B 3 Z W F s d G g v V H l w Z S B t b 2 R p Z m n D q S 5 7 Q 2 9 s d W 1 u O T Q 0 L D k 0 M 3 0 m c X V v d D s s J n F 1 b 3 Q 7 U 2 V j d G l v b j E v T 2 Z m c 2 h v c m U g d 2 V h b H R o L 1 R 5 c G U g b W 9 k a W Z p w 6 k u e 0 N v b H V t b j k 0 N S w 5 N D R 9 J n F 1 b 3 Q 7 L C Z x d W 9 0 O 1 N l Y 3 R p b 2 4 x L 0 9 m Z n N o b 3 J l I H d l Y W x 0 a C 9 U e X B l I G 1 v Z G l m a c O p L n t D b 2 x 1 b W 4 5 N D Y s O T Q 1 f S Z x d W 9 0 O y w m c X V v d D t T Z W N 0 a W 9 u M S 9 P Z m Z z a G 9 y Z S B 3 Z W F s d G g v V H l w Z S B t b 2 R p Z m n D q S 5 7 Q 2 9 s d W 1 u O T Q 3 L D k 0 N n 0 m c X V v d D s s J n F 1 b 3 Q 7 U 2 V j d G l v b j E v T 2 Z m c 2 h v c m U g d 2 V h b H R o L 1 R 5 c G U g b W 9 k a W Z p w 6 k u e 0 N v b H V t b j k 0 O C w 5 N D d 9 J n F 1 b 3 Q 7 L C Z x d W 9 0 O 1 N l Y 3 R p b 2 4 x L 0 9 m Z n N o b 3 J l I H d l Y W x 0 a C 9 U e X B l I G 1 v Z G l m a c O p L n t D b 2 x 1 b W 4 5 N D k s O T Q 4 f S Z x d W 9 0 O y w m c X V v d D t T Z W N 0 a W 9 u M S 9 P Z m Z z a G 9 y Z S B 3 Z W F s d G g v V H l w Z S B t b 2 R p Z m n D q S 5 7 Q 2 9 s d W 1 u O T U w L D k 0 O X 0 m c X V v d D s s J n F 1 b 3 Q 7 U 2 V j d G l v b j E v T 2 Z m c 2 h v c m U g d 2 V h b H R o L 1 R 5 c G U g b W 9 k a W Z p w 6 k u e 0 N v b H V t b j k 1 M S w 5 N T B 9 J n F 1 b 3 Q 7 L C Z x d W 9 0 O 1 N l Y 3 R p b 2 4 x L 0 9 m Z n N o b 3 J l I H d l Y W x 0 a C 9 U e X B l I G 1 v Z G l m a c O p L n t D b 2 x 1 b W 4 5 N T I s O T U x f S Z x d W 9 0 O y w m c X V v d D t T Z W N 0 a W 9 u M S 9 P Z m Z z a G 9 y Z S B 3 Z W F s d G g v V H l w Z S B t b 2 R p Z m n D q S 5 7 Q 2 9 s d W 1 u O T U z L D k 1 M n 0 m c X V v d D s s J n F 1 b 3 Q 7 U 2 V j d G l v b j E v T 2 Z m c 2 h v c m U g d 2 V h b H R o L 1 R 5 c G U g b W 9 k a W Z p w 6 k u e 0 N v b H V t b j k 1 N C w 5 N T N 9 J n F 1 b 3 Q 7 L C Z x d W 9 0 O 1 N l Y 3 R p b 2 4 x L 0 9 m Z n N o b 3 J l I H d l Y W x 0 a C 9 U e X B l I G 1 v Z G l m a c O p L n t D b 2 x 1 b W 4 5 N T U s O T U 0 f S Z x d W 9 0 O y w m c X V v d D t T Z W N 0 a W 9 u M S 9 P Z m Z z a G 9 y Z S B 3 Z W F s d G g v V H l w Z S B t b 2 R p Z m n D q S 5 7 Q 2 9 s d W 1 u O T U 2 L D k 1 N X 0 m c X V v d D s s J n F 1 b 3 Q 7 U 2 V j d G l v b j E v T 2 Z m c 2 h v c m U g d 2 V h b H R o L 1 R 5 c G U g b W 9 k a W Z p w 6 k u e 0 N v b H V t b j k 1 N y w 5 N T Z 9 J n F 1 b 3 Q 7 L C Z x d W 9 0 O 1 N l Y 3 R p b 2 4 x L 0 9 m Z n N o b 3 J l I H d l Y W x 0 a C 9 U e X B l I G 1 v Z G l m a c O p L n t D b 2 x 1 b W 4 5 N T g s O T U 3 f S Z x d W 9 0 O y w m c X V v d D t T Z W N 0 a W 9 u M S 9 P Z m Z z a G 9 y Z S B 3 Z W F s d G g v V H l w Z S B t b 2 R p Z m n D q S 5 7 Q 2 9 s d W 1 u O T U 5 L D k 1 O H 0 m c X V v d D s s J n F 1 b 3 Q 7 U 2 V j d G l v b j E v T 2 Z m c 2 h v c m U g d 2 V h b H R o L 1 R 5 c G U g b W 9 k a W Z p w 6 k u e 0 N v b H V t b j k 2 M C w 5 N T l 9 J n F 1 b 3 Q 7 L C Z x d W 9 0 O 1 N l Y 3 R p b 2 4 x L 0 9 m Z n N o b 3 J l I H d l Y W x 0 a C 9 U e X B l I G 1 v Z G l m a c O p L n t D b 2 x 1 b W 4 5 N j E s O T Y w f S Z x d W 9 0 O y w m c X V v d D t T Z W N 0 a W 9 u M S 9 P Z m Z z a G 9 y Z S B 3 Z W F s d G g v V H l w Z S B t b 2 R p Z m n D q S 5 7 Q 2 9 s d W 1 u O T Y y L D k 2 M X 0 m c X V v d D s s J n F 1 b 3 Q 7 U 2 V j d G l v b j E v T 2 Z m c 2 h v c m U g d 2 V h b H R o L 1 R 5 c G U g b W 9 k a W Z p w 6 k u e 0 N v b H V t b j k 2 M y w 5 N j J 9 J n F 1 b 3 Q 7 L C Z x d W 9 0 O 1 N l Y 3 R p b 2 4 x L 0 9 m Z n N o b 3 J l I H d l Y W x 0 a C 9 U e X B l I G 1 v Z G l m a c O p L n t D b 2 x 1 b W 4 5 N j Q s O T Y z f S Z x d W 9 0 O y w m c X V v d D t T Z W N 0 a W 9 u M S 9 P Z m Z z a G 9 y Z S B 3 Z W F s d G g v V H l w Z S B t b 2 R p Z m n D q S 5 7 Q 2 9 s d W 1 u O T Y 1 L D k 2 N H 0 m c X V v d D s s J n F 1 b 3 Q 7 U 2 V j d G l v b j E v T 2 Z m c 2 h v c m U g d 2 V h b H R o L 1 R 5 c G U g b W 9 k a W Z p w 6 k u e 0 N v b H V t b j k 2 N i w 5 N j V 9 J n F 1 b 3 Q 7 L C Z x d W 9 0 O 1 N l Y 3 R p b 2 4 x L 0 9 m Z n N o b 3 J l I H d l Y W x 0 a C 9 U e X B l I G 1 v Z G l m a c O p L n t D b 2 x 1 b W 4 5 N j c s O T Y 2 f S Z x d W 9 0 O y w m c X V v d D t T Z W N 0 a W 9 u M S 9 P Z m Z z a G 9 y Z S B 3 Z W F s d G g v V H l w Z S B t b 2 R p Z m n D q S 5 7 Q 2 9 s d W 1 u O T Y 4 L D k 2 N 3 0 m c X V v d D s s J n F 1 b 3 Q 7 U 2 V j d G l v b j E v T 2 Z m c 2 h v c m U g d 2 V h b H R o L 1 R 5 c G U g b W 9 k a W Z p w 6 k u e 0 N v b H V t b j k 2 O S w 5 N j h 9 J n F 1 b 3 Q 7 L C Z x d W 9 0 O 1 N l Y 3 R p b 2 4 x L 0 9 m Z n N o b 3 J l I H d l Y W x 0 a C 9 U e X B l I G 1 v Z G l m a c O p L n t D b 2 x 1 b W 4 5 N z A s O T Y 5 f S Z x d W 9 0 O y w m c X V v d D t T Z W N 0 a W 9 u M S 9 P Z m Z z a G 9 y Z S B 3 Z W F s d G g v V H l w Z S B t b 2 R p Z m n D q S 5 7 Q 2 9 s d W 1 u O T c x L D k 3 M H 0 m c X V v d D s s J n F 1 b 3 Q 7 U 2 V j d G l v b j E v T 2 Z m c 2 h v c m U g d 2 V h b H R o L 1 R 5 c G U g b W 9 k a W Z p w 6 k u e 0 N v b H V t b j k 3 M i w 5 N z F 9 J n F 1 b 3 Q 7 L C Z x d W 9 0 O 1 N l Y 3 R p b 2 4 x L 0 9 m Z n N o b 3 J l I H d l Y W x 0 a C 9 U e X B l I G 1 v Z G l m a c O p L n t D b 2 x 1 b W 4 5 N z M s O T c y f S Z x d W 9 0 O y w m c X V v d D t T Z W N 0 a W 9 u M S 9 P Z m Z z a G 9 y Z S B 3 Z W F s d G g v V H l w Z S B t b 2 R p Z m n D q S 5 7 Q 2 9 s d W 1 u O T c 0 L D k 3 M 3 0 m c X V v d D s s J n F 1 b 3 Q 7 U 2 V j d G l v b j E v T 2 Z m c 2 h v c m U g d 2 V h b H R o L 1 R 5 c G U g b W 9 k a W Z p w 6 k u e 0 N v b H V t b j k 3 N S w 5 N z R 9 J n F 1 b 3 Q 7 L C Z x d W 9 0 O 1 N l Y 3 R p b 2 4 x L 0 9 m Z n N o b 3 J l I H d l Y W x 0 a C 9 U e X B l I G 1 v Z G l m a c O p L n t D b 2 x 1 b W 4 5 N z Y s O T c 1 f S Z x d W 9 0 O y w m c X V v d D t T Z W N 0 a W 9 u M S 9 P Z m Z z a G 9 y Z S B 3 Z W F s d G g v V H l w Z S B t b 2 R p Z m n D q S 5 7 Q 2 9 s d W 1 u O T c 3 L D k 3 N n 0 m c X V v d D s s J n F 1 b 3 Q 7 U 2 V j d G l v b j E v T 2 Z m c 2 h v c m U g d 2 V h b H R o L 1 R 5 c G U g b W 9 k a W Z p w 6 k u e 0 N v b H V t b j k 3 O C w 5 N z d 9 J n F 1 b 3 Q 7 L C Z x d W 9 0 O 1 N l Y 3 R p b 2 4 x L 0 9 m Z n N o b 3 J l I H d l Y W x 0 a C 9 U e X B l I G 1 v Z G l m a c O p L n t D b 2 x 1 b W 4 5 N z k s O T c 4 f S Z x d W 9 0 O y w m c X V v d D t T Z W N 0 a W 9 u M S 9 P Z m Z z a G 9 y Z S B 3 Z W F s d G g v V H l w Z S B t b 2 R p Z m n D q S 5 7 Q 2 9 s d W 1 u O T g w L D k 3 O X 0 m c X V v d D s s J n F 1 b 3 Q 7 U 2 V j d G l v b j E v T 2 Z m c 2 h v c m U g d 2 V h b H R o L 1 R 5 c G U g b W 9 k a W Z p w 6 k u e 0 N v b H V t b j k 4 M S w 5 O D B 9 J n F 1 b 3 Q 7 L C Z x d W 9 0 O 1 N l Y 3 R p b 2 4 x L 0 9 m Z n N o b 3 J l I H d l Y W x 0 a C 9 U e X B l I G 1 v Z G l m a c O p L n t D b 2 x 1 b W 4 5 O D I s O T g x f S Z x d W 9 0 O y w m c X V v d D t T Z W N 0 a W 9 u M S 9 P Z m Z z a G 9 y Z S B 3 Z W F s d G g v V H l w Z S B t b 2 R p Z m n D q S 5 7 Q 2 9 s d W 1 u O T g z L D k 4 M n 0 m c X V v d D s s J n F 1 b 3 Q 7 U 2 V j d G l v b j E v T 2 Z m c 2 h v c m U g d 2 V h b H R o L 1 R 5 c G U g b W 9 k a W Z p w 6 k u e 0 N v b H V t b j k 4 N C w 5 O D N 9 J n F 1 b 3 Q 7 L C Z x d W 9 0 O 1 N l Y 3 R p b 2 4 x L 0 9 m Z n N o b 3 J l I H d l Y W x 0 a C 9 U e X B l I G 1 v Z G l m a c O p L n t D b 2 x 1 b W 4 5 O D U s O T g 0 f S Z x d W 9 0 O y w m c X V v d D t T Z W N 0 a W 9 u M S 9 P Z m Z z a G 9 y Z S B 3 Z W F s d G g v V H l w Z S B t b 2 R p Z m n D q S 5 7 Q 2 9 s d W 1 u O T g 2 L D k 4 N X 0 m c X V v d D s s J n F 1 b 3 Q 7 U 2 V j d G l v b j E v T 2 Z m c 2 h v c m U g d 2 V h b H R o L 1 R 5 c G U g b W 9 k a W Z p w 6 k u e 0 N v b H V t b j k 4 N y w 5 O D Z 9 J n F 1 b 3 Q 7 L C Z x d W 9 0 O 1 N l Y 3 R p b 2 4 x L 0 9 m Z n N o b 3 J l I H d l Y W x 0 a C 9 U e X B l I G 1 v Z G l m a c O p L n t D b 2 x 1 b W 4 5 O D g s O T g 3 f S Z x d W 9 0 O y w m c X V v d D t T Z W N 0 a W 9 u M S 9 P Z m Z z a G 9 y Z S B 3 Z W F s d G g v V H l w Z S B t b 2 R p Z m n D q S 5 7 Q 2 9 s d W 1 u O T g 5 L D k 4 O H 0 m c X V v d D s s J n F 1 b 3 Q 7 U 2 V j d G l v b j E v T 2 Z m c 2 h v c m U g d 2 V h b H R o L 1 R 5 c G U g b W 9 k a W Z p w 6 k u e 0 N v b H V t b j k 5 M C w 5 O D l 9 J n F 1 b 3 Q 7 L C Z x d W 9 0 O 1 N l Y 3 R p b 2 4 x L 0 9 m Z n N o b 3 J l I H d l Y W x 0 a C 9 U e X B l I G 1 v Z G l m a c O p L n t D b 2 x 1 b W 4 5 O T E s O T k w f S Z x d W 9 0 O y w m c X V v d D t T Z W N 0 a W 9 u M S 9 P Z m Z z a G 9 y Z S B 3 Z W F s d G g v V H l w Z S B t b 2 R p Z m n D q S 5 7 Q 2 9 s d W 1 u O T k y L D k 5 M X 0 m c X V v d D s s J n F 1 b 3 Q 7 U 2 V j d G l v b j E v T 2 Z m c 2 h v c m U g d 2 V h b H R o L 1 R 5 c G U g b W 9 k a W Z p w 6 k u e 0 N v b H V t b j k 5 M y w 5 O T J 9 J n F 1 b 3 Q 7 L C Z x d W 9 0 O 1 N l Y 3 R p b 2 4 x L 0 9 m Z n N o b 3 J l I H d l Y W x 0 a C 9 U e X B l I G 1 v Z G l m a c O p L n t D b 2 x 1 b W 4 5 O T Q s O T k z f S Z x d W 9 0 O y w m c X V v d D t T Z W N 0 a W 9 u M S 9 P Z m Z z a G 9 y Z S B 3 Z W F s d G g v V H l w Z S B t b 2 R p Z m n D q S 5 7 Q 2 9 s d W 1 u O T k 1 L D k 5 N H 0 m c X V v d D s s J n F 1 b 3 Q 7 U 2 V j d G l v b j E v T 2 Z m c 2 h v c m U g d 2 V h b H R o L 1 R 5 c G U g b W 9 k a W Z p w 6 k u e 0 N v b H V t b j k 5 N i w 5 O T V 9 J n F 1 b 3 Q 7 L C Z x d W 9 0 O 1 N l Y 3 R p b 2 4 x L 0 9 m Z n N o b 3 J l I H d l Y W x 0 a C 9 U e X B l I G 1 v Z G l m a c O p L n t D b 2 x 1 b W 4 5 O T c s O T k 2 f S Z x d W 9 0 O y w m c X V v d D t T Z W N 0 a W 9 u M S 9 P Z m Z z a G 9 y Z S B 3 Z W F s d G g v V H l w Z S B t b 2 R p Z m n D q S 5 7 Q 2 9 s d W 1 u O T k 4 L D k 5 N 3 0 m c X V v d D s s J n F 1 b 3 Q 7 U 2 V j d G l v b j E v T 2 Z m c 2 h v c m U g d 2 V h b H R o L 1 R 5 c G U g b W 9 k a W Z p w 6 k u e 0 N v b H V t b j k 5 O S w 5 O T h 9 J n F 1 b 3 Q 7 L C Z x d W 9 0 O 1 N l Y 3 R p b 2 4 x L 0 9 m Z n N o b 3 J l I H d l Y W x 0 a C 9 U e X B l I G 1 v Z G l m a c O p L n t D b 2 x 1 b W 4 x M D A w L D k 5 O X 0 m c X V v d D s s J n F 1 b 3 Q 7 U 2 V j d G l v b j E v T 2 Z m c 2 h v c m U g d 2 V h b H R o L 1 R 5 c G U g b W 9 k a W Z p w 6 k u e 0 N v b H V t b j E w M D E s M T A w M H 0 m c X V v d D s s J n F 1 b 3 Q 7 U 2 V j d G l v b j E v T 2 Z m c 2 h v c m U g d 2 V h b H R o L 1 R 5 c G U g b W 9 k a W Z p w 6 k u e 0 N v b H V t b j E w M D I s M T A w M X 0 m c X V v d D s s J n F 1 b 3 Q 7 U 2 V j d G l v b j E v T 2 Z m c 2 h v c m U g d 2 V h b H R o L 1 R 5 c G U g b W 9 k a W Z p w 6 k u e 0 N v b H V t b j E w M D M s M T A w M n 0 m c X V v d D s s J n F 1 b 3 Q 7 U 2 V j d G l v b j E v T 2 Z m c 2 h v c m U g d 2 V h b H R o L 1 R 5 c G U g b W 9 k a W Z p w 6 k u e 0 N v b H V t b j E w M D Q s M T A w M 3 0 m c X V v d D s s J n F 1 b 3 Q 7 U 2 V j d G l v b j E v T 2 Z m c 2 h v c m U g d 2 V h b H R o L 1 R 5 c G U g b W 9 k a W Z p w 6 k u e 0 N v b H V t b j E w M D U s M T A w N H 0 m c X V v d D s s J n F 1 b 3 Q 7 U 2 V j d G l v b j E v T 2 Z m c 2 h v c m U g d 2 V h b H R o L 1 R 5 c G U g b W 9 k a W Z p w 6 k u e 0 N v b H V t b j E w M D Y s M T A w N X 0 m c X V v d D s s J n F 1 b 3 Q 7 U 2 V j d G l v b j E v T 2 Z m c 2 h v c m U g d 2 V h b H R o L 1 R 5 c G U g b W 9 k a W Z p w 6 k u e 0 N v b H V t b j E w M D c s M T A w N n 0 m c X V v d D s s J n F 1 b 3 Q 7 U 2 V j d G l v b j E v T 2 Z m c 2 h v c m U g d 2 V h b H R o L 1 R 5 c G U g b W 9 k a W Z p w 6 k u e 0 N v b H V t b j E w M D g s M T A w N 3 0 m c X V v d D s s J n F 1 b 3 Q 7 U 2 V j d G l v b j E v T 2 Z m c 2 h v c m U g d 2 V h b H R o L 1 R 5 c G U g b W 9 k a W Z p w 6 k u e 0 N v b H V t b j E w M D k s M T A w O H 0 m c X V v d D s s J n F 1 b 3 Q 7 U 2 V j d G l v b j E v T 2 Z m c 2 h v c m U g d 2 V h b H R o L 1 R 5 c G U g b W 9 k a W Z p w 6 k u e 0 N v b H V t b j E w M T A s M T A w O X 0 m c X V v d D s s J n F 1 b 3 Q 7 U 2 V j d G l v b j E v T 2 Z m c 2 h v c m U g d 2 V h b H R o L 1 R 5 c G U g b W 9 k a W Z p w 6 k u e 0 N v b H V t b j E w M T E s M T A x M H 0 m c X V v d D s s J n F 1 b 3 Q 7 U 2 V j d G l v b j E v T 2 Z m c 2 h v c m U g d 2 V h b H R o L 1 R 5 c G U g b W 9 k a W Z p w 6 k u e 0 N v b H V t b j E w M T I s M T A x M X 0 m c X V v d D s s J n F 1 b 3 Q 7 U 2 V j d G l v b j E v T 2 Z m c 2 h v c m U g d 2 V h b H R o L 1 R 5 c G U g b W 9 k a W Z p w 6 k u e 0 N v b H V t b j E w M T M s M T A x M n 0 m c X V v d D s s J n F 1 b 3 Q 7 U 2 V j d G l v b j E v T 2 Z m c 2 h v c m U g d 2 V h b H R o L 1 R 5 c G U g b W 9 k a W Z p w 6 k u e 0 N v b H V t b j E w M T Q s M T A x M 3 0 m c X V v d D s s J n F 1 b 3 Q 7 U 2 V j d G l v b j E v T 2 Z m c 2 h v c m U g d 2 V h b H R o L 1 R 5 c G U g b W 9 k a W Z p w 6 k u e 0 N v b H V t b j E w M T U s M T A x N H 0 m c X V v d D s s J n F 1 b 3 Q 7 U 2 V j d G l v b j E v T 2 Z m c 2 h v c m U g d 2 V h b H R o L 1 R 5 c G U g b W 9 k a W Z p w 6 k u e 0 N v b H V t b j E w M T Y s M T A x N X 0 m c X V v d D s s J n F 1 b 3 Q 7 U 2 V j d G l v b j E v T 2 Z m c 2 h v c m U g d 2 V h b H R o L 1 R 5 c G U g b W 9 k a W Z p w 6 k u e 0 N v b H V t b j E w M T c s M T A x N n 0 m c X V v d D s s J n F 1 b 3 Q 7 U 2 V j d G l v b j E v T 2 Z m c 2 h v c m U g d 2 V h b H R o L 1 R 5 c G U g b W 9 k a W Z p w 6 k u e 0 N v b H V t b j E w M T g s M T A x N 3 0 m c X V v d D s s J n F 1 b 3 Q 7 U 2 V j d G l v b j E v T 2 Z m c 2 h v c m U g d 2 V h b H R o L 1 R 5 c G U g b W 9 k a W Z p w 6 k u e 0 N v b H V t b j E w M T k s M T A x O H 0 m c X V v d D s s J n F 1 b 3 Q 7 U 2 V j d G l v b j E v T 2 Z m c 2 h v c m U g d 2 V h b H R o L 1 R 5 c G U g b W 9 k a W Z p w 6 k u e 0 N v b H V t b j E w M j A s M T A x O X 0 m c X V v d D s s J n F 1 b 3 Q 7 U 2 V j d G l v b j E v T 2 Z m c 2 h v c m U g d 2 V h b H R o L 1 R 5 c G U g b W 9 k a W Z p w 6 k u e 0 N v b H V t b j E w M j E s M T A y M H 0 m c X V v d D s s J n F 1 b 3 Q 7 U 2 V j d G l v b j E v T 2 Z m c 2 h v c m U g d 2 V h b H R o L 1 R 5 c G U g b W 9 k a W Z p w 6 k u e 0 N v b H V t b j E w M j I s M T A y M X 0 m c X V v d D s s J n F 1 b 3 Q 7 U 2 V j d G l v b j E v T 2 Z m c 2 h v c m U g d 2 V h b H R o L 1 R 5 c G U g b W 9 k a W Z p w 6 k u e 0 N v b H V t b j E w M j M s M T A y M n 0 m c X V v d D s s J n F 1 b 3 Q 7 U 2 V j d G l v b j E v T 2 Z m c 2 h v c m U g d 2 V h b H R o L 1 R 5 c G U g b W 9 k a W Z p w 6 k u e 0 N v b H V t b j E w M j Q s M T A y M 3 0 m c X V v d D s s J n F 1 b 3 Q 7 U 2 V j d G l v b j E v T 2 Z m c 2 h v c m U g d 2 V h b H R o L 1 R 5 c G U g b W 9 k a W Z p w 6 k u e 0 N v b H V t b j E w M j U s M T A y N H 0 m c X V v d D s s J n F 1 b 3 Q 7 U 2 V j d G l v b j E v T 2 Z m c 2 h v c m U g d 2 V h b H R o L 1 R 5 c G U g b W 9 k a W Z p w 6 k u e 0 N v b H V t b j E w M j Y s M T A y N X 0 m c X V v d D s s J n F 1 b 3 Q 7 U 2 V j d G l v b j E v T 2 Z m c 2 h v c m U g d 2 V h b H R o L 1 R 5 c G U g b W 9 k a W Z p w 6 k u e 0 N v b H V t b j E w M j c s M T A y N n 0 m c X V v d D s s J n F 1 b 3 Q 7 U 2 V j d G l v b j E v T 2 Z m c 2 h v c m U g d 2 V h b H R o L 1 R 5 c G U g b W 9 k a W Z p w 6 k u e 0 N v b H V t b j E w M j g s M T A y N 3 0 m c X V v d D s s J n F 1 b 3 Q 7 U 2 V j d G l v b j E v T 2 Z m c 2 h v c m U g d 2 V h b H R o L 1 R 5 c G U g b W 9 k a W Z p w 6 k u e 0 N v b H V t b j E w M j k s M T A y O H 0 m c X V v d D s s J n F 1 b 3 Q 7 U 2 V j d G l v b j E v T 2 Z m c 2 h v c m U g d 2 V h b H R o L 1 R 5 c G U g b W 9 k a W Z p w 6 k u e 0 N v b H V t b j E w M z A s M T A y O X 0 m c X V v d D s s J n F 1 b 3 Q 7 U 2 V j d G l v b j E v T 2 Z m c 2 h v c m U g d 2 V h b H R o L 1 R 5 c G U g b W 9 k a W Z p w 6 k u e 0 N v b H V t b j E w M z E s M T A z M H 0 m c X V v d D s s J n F 1 b 3 Q 7 U 2 V j d G l v b j E v T 2 Z m c 2 h v c m U g d 2 V h b H R o L 1 R 5 c G U g b W 9 k a W Z p w 6 k u e 0 N v b H V t b j E w M z I s M T A z M X 0 m c X V v d D s s J n F 1 b 3 Q 7 U 2 V j d G l v b j E v T 2 Z m c 2 h v c m U g d 2 V h b H R o L 1 R 5 c G U g b W 9 k a W Z p w 6 k u e 0 N v b H V t b j E w M z M s M T A z M n 0 m c X V v d D s s J n F 1 b 3 Q 7 U 2 V j d G l v b j E v T 2 Z m c 2 h v c m U g d 2 V h b H R o L 1 R 5 c G U g b W 9 k a W Z p w 6 k u e 0 N v b H V t b j E w M z Q s M T A z M 3 0 m c X V v d D s s J n F 1 b 3 Q 7 U 2 V j d G l v b j E v T 2 Z m c 2 h v c m U g d 2 V h b H R o L 1 R 5 c G U g b W 9 k a W Z p w 6 k u e 0 N v b H V t b j E w M z U s M T A z N H 0 m c X V v d D s s J n F 1 b 3 Q 7 U 2 V j d G l v b j E v T 2 Z m c 2 h v c m U g d 2 V h b H R o L 1 R 5 c G U g b W 9 k a W Z p w 6 k u e 0 N v b H V t b j E w M z Y s M T A z N X 0 m c X V v d D s s J n F 1 b 3 Q 7 U 2 V j d G l v b j E v T 2 Z m c 2 h v c m U g d 2 V h b H R o L 1 R 5 c G U g b W 9 k a W Z p w 6 k u e 0 N v b H V t b j E w M z c s M T A z N n 0 m c X V v d D s s J n F 1 b 3 Q 7 U 2 V j d G l v b j E v T 2 Z m c 2 h v c m U g d 2 V h b H R o L 1 R 5 c G U g b W 9 k a W Z p w 6 k u e 0 N v b H V t b j E w M z g s M T A z N 3 0 m c X V v d D s s J n F 1 b 3 Q 7 U 2 V j d G l v b j E v T 2 Z m c 2 h v c m U g d 2 V h b H R o L 1 R 5 c G U g b W 9 k a W Z p w 6 k u e 0 N v b H V t b j E w M z k s M T A z O H 0 m c X V v d D s s J n F 1 b 3 Q 7 U 2 V j d G l v b j E v T 2 Z m c 2 h v c m U g d 2 V h b H R o L 1 R 5 c G U g b W 9 k a W Z p w 6 k u e 0 N v b H V t b j E w N D A s M T A z O X 0 m c X V v d D s s J n F 1 b 3 Q 7 U 2 V j d G l v b j E v T 2 Z m c 2 h v c m U g d 2 V h b H R o L 1 R 5 c G U g b W 9 k a W Z p w 6 k u e 0 N v b H V t b j E w N D E s M T A 0 M H 0 m c X V v d D s s J n F 1 b 3 Q 7 U 2 V j d G l v b j E v T 2 Z m c 2 h v c m U g d 2 V h b H R o L 1 R 5 c G U g b W 9 k a W Z p w 6 k u e 0 N v b H V t b j E w N D I s M T A 0 M X 0 m c X V v d D s s J n F 1 b 3 Q 7 U 2 V j d G l v b j E v T 2 Z m c 2 h v c m U g d 2 V h b H R o L 1 R 5 c G U g b W 9 k a W Z p w 6 k u e 0 N v b H V t b j E w N D M s M T A 0 M n 0 m c X V v d D s s J n F 1 b 3 Q 7 U 2 V j d G l v b j E v T 2 Z m c 2 h v c m U g d 2 V h b H R o L 1 R 5 c G U g b W 9 k a W Z p w 6 k u e 0 N v b H V t b j E w N D Q s M T A 0 M 3 0 m c X V v d D s s J n F 1 b 3 Q 7 U 2 V j d G l v b j E v T 2 Z m c 2 h v c m U g d 2 V h b H R o L 1 R 5 c G U g b W 9 k a W Z p w 6 k u e 0 N v b H V t b j E w N D U s M T A 0 N H 0 m c X V v d D s s J n F 1 b 3 Q 7 U 2 V j d G l v b j E v T 2 Z m c 2 h v c m U g d 2 V h b H R o L 1 R 5 c G U g b W 9 k a W Z p w 6 k u e 0 N v b H V t b j E w N D Y s M T A 0 N X 0 m c X V v d D s s J n F 1 b 3 Q 7 U 2 V j d G l v b j E v T 2 Z m c 2 h v c m U g d 2 V h b H R o L 1 R 5 c G U g b W 9 k a W Z p w 6 k u e 0 N v b H V t b j E w N D c s M T A 0 N n 0 m c X V v d D s s J n F 1 b 3 Q 7 U 2 V j d G l v b j E v T 2 Z m c 2 h v c m U g d 2 V h b H R o L 1 R 5 c G U g b W 9 k a W Z p w 6 k u e 0 N v b H V t b j E w N D g s M T A 0 N 3 0 m c X V v d D s s J n F 1 b 3 Q 7 U 2 V j d G l v b j E v T 2 Z m c 2 h v c m U g d 2 V h b H R o L 1 R 5 c G U g b W 9 k a W Z p w 6 k u e 0 N v b H V t b j E w N D k s M T A 0 O H 0 m c X V v d D s s J n F 1 b 3 Q 7 U 2 V j d G l v b j E v T 2 Z m c 2 h v c m U g d 2 V h b H R o L 1 R 5 c G U g b W 9 k a W Z p w 6 k u e 0 N v b H V t b j E w N T A s M T A 0 O X 0 m c X V v d D s s J n F 1 b 3 Q 7 U 2 V j d G l v b j E v T 2 Z m c 2 h v c m U g d 2 V h b H R o L 1 R 5 c G U g b W 9 k a W Z p w 6 k u e 0 N v b H V t b j E w N T E s M T A 1 M H 0 m c X V v d D s s J n F 1 b 3 Q 7 U 2 V j d G l v b j E v T 2 Z m c 2 h v c m U g d 2 V h b H R o L 1 R 5 c G U g b W 9 k a W Z p w 6 k u e 0 N v b H V t b j E w N T I s M T A 1 M X 0 m c X V v d D s s J n F 1 b 3 Q 7 U 2 V j d G l v b j E v T 2 Z m c 2 h v c m U g d 2 V h b H R o L 1 R 5 c G U g b W 9 k a W Z p w 6 k u e 0 N v b H V t b j E w N T M s M T A 1 M n 0 m c X V v d D s s J n F 1 b 3 Q 7 U 2 V j d G l v b j E v T 2 Z m c 2 h v c m U g d 2 V h b H R o L 1 R 5 c G U g b W 9 k a W Z p w 6 k u e 0 N v b H V t b j E w N T Q s M T A 1 M 3 0 m c X V v d D s s J n F 1 b 3 Q 7 U 2 V j d G l v b j E v T 2 Z m c 2 h v c m U g d 2 V h b H R o L 1 R 5 c G U g b W 9 k a W Z p w 6 k u e 0 N v b H V t b j E w N T U s M T A 1 N H 0 m c X V v d D s s J n F 1 b 3 Q 7 U 2 V j d G l v b j E v T 2 Z m c 2 h v c m U g d 2 V h b H R o L 1 R 5 c G U g b W 9 k a W Z p w 6 k u e 0 N v b H V t b j E w N T Y s M T A 1 N X 0 m c X V v d D s s J n F 1 b 3 Q 7 U 2 V j d G l v b j E v T 2 Z m c 2 h v c m U g d 2 V h b H R o L 1 R 5 c G U g b W 9 k a W Z p w 6 k u e 0 N v b H V t b j E w N T c s M T A 1 N n 0 m c X V v d D s s J n F 1 b 3 Q 7 U 2 V j d G l v b j E v T 2 Z m c 2 h v c m U g d 2 V h b H R o L 1 R 5 c G U g b W 9 k a W Z p w 6 k u e 0 N v b H V t b j E w N T g s M T A 1 N 3 0 m c X V v d D s s J n F 1 b 3 Q 7 U 2 V j d G l v b j E v T 2 Z m c 2 h v c m U g d 2 V h b H R o L 1 R 5 c G U g b W 9 k a W Z p w 6 k u e 0 N v b H V t b j E w N T k s M T A 1 O H 0 m c X V v d D s s J n F 1 b 3 Q 7 U 2 V j d G l v b j E v T 2 Z m c 2 h v c m U g d 2 V h b H R o L 1 R 5 c G U g b W 9 k a W Z p w 6 k u e 0 N v b H V t b j E w N j A s M T A 1 O X 0 m c X V v d D s s J n F 1 b 3 Q 7 U 2 V j d G l v b j E v T 2 Z m c 2 h v c m U g d 2 V h b H R o L 1 R 5 c G U g b W 9 k a W Z p w 6 k u e 0 N v b H V t b j E w N j E s M T A 2 M H 0 m c X V v d D s s J n F 1 b 3 Q 7 U 2 V j d G l v b j E v T 2 Z m c 2 h v c m U g d 2 V h b H R o L 1 R 5 c G U g b W 9 k a W Z p w 6 k u e 0 N v b H V t b j E w N j I s M T A 2 M X 0 m c X V v d D s s J n F 1 b 3 Q 7 U 2 V j d G l v b j E v T 2 Z m c 2 h v c m U g d 2 V h b H R o L 1 R 5 c G U g b W 9 k a W Z p w 6 k u e 0 N v b H V t b j E w N j M s M T A 2 M n 0 m c X V v d D s s J n F 1 b 3 Q 7 U 2 V j d G l v b j E v T 2 Z m c 2 h v c m U g d 2 V h b H R o L 1 R 5 c G U g b W 9 k a W Z p w 6 k u e 0 N v b H V t b j E w N j Q s M T A 2 M 3 0 m c X V v d D s s J n F 1 b 3 Q 7 U 2 V j d G l v b j E v T 2 Z m c 2 h v c m U g d 2 V h b H R o L 1 R 5 c G U g b W 9 k a W Z p w 6 k u e 0 N v b H V t b j E w N j U s M T A 2 N H 0 m c X V v d D s s J n F 1 b 3 Q 7 U 2 V j d G l v b j E v T 2 Z m c 2 h v c m U g d 2 V h b H R o L 1 R 5 c G U g b W 9 k a W Z p w 6 k u e 0 N v b H V t b j E w N j Y s M T A 2 N X 0 m c X V v d D s s J n F 1 b 3 Q 7 U 2 V j d G l v b j E v T 2 Z m c 2 h v c m U g d 2 V h b H R o L 1 R 5 c G U g b W 9 k a W Z p w 6 k u e 0 N v b H V t b j E w N j c s M T A 2 N n 0 m c X V v d D s s J n F 1 b 3 Q 7 U 2 V j d G l v b j E v T 2 Z m c 2 h v c m U g d 2 V h b H R o L 1 R 5 c G U g b W 9 k a W Z p w 6 k u e 0 N v b H V t b j E w N j g s M T A 2 N 3 0 m c X V v d D s s J n F 1 b 3 Q 7 U 2 V j d G l v b j E v T 2 Z m c 2 h v c m U g d 2 V h b H R o L 1 R 5 c G U g b W 9 k a W Z p w 6 k u e 0 N v b H V t b j E w N j k s M T A 2 O H 0 m c X V v d D s s J n F 1 b 3 Q 7 U 2 V j d G l v b j E v T 2 Z m c 2 h v c m U g d 2 V h b H R o L 1 R 5 c G U g b W 9 k a W Z p w 6 k u e 0 N v b H V t b j E w N z A s M T A 2 O X 0 m c X V v d D s s J n F 1 b 3 Q 7 U 2 V j d G l v b j E v T 2 Z m c 2 h v c m U g d 2 V h b H R o L 1 R 5 c G U g b W 9 k a W Z p w 6 k u e 0 N v b H V t b j E w N z E s M T A 3 M H 0 m c X V v d D s s J n F 1 b 3 Q 7 U 2 V j d G l v b j E v T 2 Z m c 2 h v c m U g d 2 V h b H R o L 1 R 5 c G U g b W 9 k a W Z p w 6 k u e 0 N v b H V t b j E w N z I s M T A 3 M X 0 m c X V v d D s s J n F 1 b 3 Q 7 U 2 V j d G l v b j E v T 2 Z m c 2 h v c m U g d 2 V h b H R o L 1 R 5 c G U g b W 9 k a W Z p w 6 k u e 0 N v b H V t b j E w N z M s M T A 3 M n 0 m c X V v d D s s J n F 1 b 3 Q 7 U 2 V j d G l v b j E v T 2 Z m c 2 h v c m U g d 2 V h b H R o L 1 R 5 c G U g b W 9 k a W Z p w 6 k u e 0 N v b H V t b j E w N z Q s M T A 3 M 3 0 m c X V v d D s s J n F 1 b 3 Q 7 U 2 V j d G l v b j E v T 2 Z m c 2 h v c m U g d 2 V h b H R o L 1 R 5 c G U g b W 9 k a W Z p w 6 k u e 0 N v b H V t b j E w N z U s M T A 3 N H 0 m c X V v d D s s J n F 1 b 3 Q 7 U 2 V j d G l v b j E v T 2 Z m c 2 h v c m U g d 2 V h b H R o L 1 R 5 c G U g b W 9 k a W Z p w 6 k u e 0 N v b H V t b j E w N z Y s M T A 3 N X 0 m c X V v d D s s J n F 1 b 3 Q 7 U 2 V j d G l v b j E v T 2 Z m c 2 h v c m U g d 2 V h b H R o L 1 R 5 c G U g b W 9 k a W Z p w 6 k u e 0 N v b H V t b j E w N z c s M T A 3 N n 0 m c X V v d D s s J n F 1 b 3 Q 7 U 2 V j d G l v b j E v T 2 Z m c 2 h v c m U g d 2 V h b H R o L 1 R 5 c G U g b W 9 k a W Z p w 6 k u e 0 N v b H V t b j E w N z g s M T A 3 N 3 0 m c X V v d D s s J n F 1 b 3 Q 7 U 2 V j d G l v b j E v T 2 Z m c 2 h v c m U g d 2 V h b H R o L 1 R 5 c G U g b W 9 k a W Z p w 6 k u e 0 N v b H V t b j E w N z k s M T A 3 O H 0 m c X V v d D s s J n F 1 b 3 Q 7 U 2 V j d G l v b j E v T 2 Z m c 2 h v c m U g d 2 V h b H R o L 1 R 5 c G U g b W 9 k a W Z p w 6 k u e 0 N v b H V t b j E w O D A s M T A 3 O X 0 m c X V v d D s s J n F 1 b 3 Q 7 U 2 V j d G l v b j E v T 2 Z m c 2 h v c m U g d 2 V h b H R o L 1 R 5 c G U g b W 9 k a W Z p w 6 k u e 0 N v b H V t b j E w O D E s M T A 4 M H 0 m c X V v d D s s J n F 1 b 3 Q 7 U 2 V j d G l v b j E v T 2 Z m c 2 h v c m U g d 2 V h b H R o L 1 R 5 c G U g b W 9 k a W Z p w 6 k u e 0 N v b H V t b j E w O D I s M T A 4 M X 0 m c X V v d D s s J n F 1 b 3 Q 7 U 2 V j d G l v b j E v T 2 Z m c 2 h v c m U g d 2 V h b H R o L 1 R 5 c G U g b W 9 k a W Z p w 6 k u e 0 N v b H V t b j E w O D M s M T A 4 M n 0 m c X V v d D s s J n F 1 b 3 Q 7 U 2 V j d G l v b j E v T 2 Z m c 2 h v c m U g d 2 V h b H R o L 1 R 5 c G U g b W 9 k a W Z p w 6 k u e 0 N v b H V t b j E w O D Q s M T A 4 M 3 0 m c X V v d D s s J n F 1 b 3 Q 7 U 2 V j d G l v b j E v T 2 Z m c 2 h v c m U g d 2 V h b H R o L 1 R 5 c G U g b W 9 k a W Z p w 6 k u e 0 N v b H V t b j E w O D U s M T A 4 N H 0 m c X V v d D s s J n F 1 b 3 Q 7 U 2 V j d G l v b j E v T 2 Z m c 2 h v c m U g d 2 V h b H R o L 1 R 5 c G U g b W 9 k a W Z p w 6 k u e 0 N v b H V t b j E w O D Y s M T A 4 N X 0 m c X V v d D s s J n F 1 b 3 Q 7 U 2 V j d G l v b j E v T 2 Z m c 2 h v c m U g d 2 V h b H R o L 1 R 5 c G U g b W 9 k a W Z p w 6 k u e 0 N v b H V t b j E w O D c s M T A 4 N n 0 m c X V v d D s s J n F 1 b 3 Q 7 U 2 V j d G l v b j E v T 2 Z m c 2 h v c m U g d 2 V h b H R o L 1 R 5 c G U g b W 9 k a W Z p w 6 k u e 0 N v b H V t b j E w O D g s M T A 4 N 3 0 m c X V v d D s s J n F 1 b 3 Q 7 U 2 V j d G l v b j E v T 2 Z m c 2 h v c m U g d 2 V h b H R o L 1 R 5 c G U g b W 9 k a W Z p w 6 k u e 0 N v b H V t b j E w O D k s M T A 4 O H 0 m c X V v d D s s J n F 1 b 3 Q 7 U 2 V j d G l v b j E v T 2 Z m c 2 h v c m U g d 2 V h b H R o L 1 R 5 c G U g b W 9 k a W Z p w 6 k u e 0 N v b H V t b j E w O T A s M T A 4 O X 0 m c X V v d D s s J n F 1 b 3 Q 7 U 2 V j d G l v b j E v T 2 Z m c 2 h v c m U g d 2 V h b H R o L 1 R 5 c G U g b W 9 k a W Z p w 6 k u e 0 N v b H V t b j E w O T E s M T A 5 M H 0 m c X V v d D s s J n F 1 b 3 Q 7 U 2 V j d G l v b j E v T 2 Z m c 2 h v c m U g d 2 V h b H R o L 1 R 5 c G U g b W 9 k a W Z p w 6 k u e 0 N v b H V t b j E w O T I s M T A 5 M X 0 m c X V v d D s s J n F 1 b 3 Q 7 U 2 V j d G l v b j E v T 2 Z m c 2 h v c m U g d 2 V h b H R o L 1 R 5 c G U g b W 9 k a W Z p w 6 k u e 0 N v b H V t b j E w O T M s M T A 5 M n 0 m c X V v d D s s J n F 1 b 3 Q 7 U 2 V j d G l v b j E v T 2 Z m c 2 h v c m U g d 2 V h b H R o L 1 R 5 c G U g b W 9 k a W Z p w 6 k u e 0 N v b H V t b j E w O T Q s M T A 5 M 3 0 m c X V v d D s s J n F 1 b 3 Q 7 U 2 V j d G l v b j E v T 2 Z m c 2 h v c m U g d 2 V h b H R o L 1 R 5 c G U g b W 9 k a W Z p w 6 k u e 0 N v b H V t b j E w O T U s M T A 5 N H 0 m c X V v d D s s J n F 1 b 3 Q 7 U 2 V j d G l v b j E v T 2 Z m c 2 h v c m U g d 2 V h b H R o L 1 R 5 c G U g b W 9 k a W Z p w 6 k u e 0 N v b H V t b j E w O T Y s M T A 5 N X 0 m c X V v d D s s J n F 1 b 3 Q 7 U 2 V j d G l v b j E v T 2 Z m c 2 h v c m U g d 2 V h b H R o L 1 R 5 c G U g b W 9 k a W Z p w 6 k u e 0 N v b H V t b j E w O T c s M T A 5 N n 0 m c X V v d D s s J n F 1 b 3 Q 7 U 2 V j d G l v b j E v T 2 Z m c 2 h v c m U g d 2 V h b H R o L 1 R 5 c G U g b W 9 k a W Z p w 6 k u e 0 N v b H V t b j E w O T g s M T A 5 N 3 0 m c X V v d D s s J n F 1 b 3 Q 7 U 2 V j d G l v b j E v T 2 Z m c 2 h v c m U g d 2 V h b H R o L 1 R 5 c G U g b W 9 k a W Z p w 6 k u e 0 N v b H V t b j E w O T k s M T A 5 O H 0 m c X V v d D s s J n F 1 b 3 Q 7 U 2 V j d G l v b j E v T 2 Z m c 2 h v c m U g d 2 V h b H R o L 1 R 5 c G U g b W 9 k a W Z p w 6 k u e 0 N v b H V t b j E x M D A s M T A 5 O X 0 m c X V v d D s s J n F 1 b 3 Q 7 U 2 V j d G l v b j E v T 2 Z m c 2 h v c m U g d 2 V h b H R o L 1 R 5 c G U g b W 9 k a W Z p w 6 k u e 0 N v b H V t b j E x M D E s M T E w M H 0 m c X V v d D s s J n F 1 b 3 Q 7 U 2 V j d G l v b j E v T 2 Z m c 2 h v c m U g d 2 V h b H R o L 1 R 5 c G U g b W 9 k a W Z p w 6 k u e 0 N v b H V t b j E x M D I s M T E w M X 0 m c X V v d D s s J n F 1 b 3 Q 7 U 2 V j d G l v b j E v T 2 Z m c 2 h v c m U g d 2 V h b H R o L 1 R 5 c G U g b W 9 k a W Z p w 6 k u e 0 N v b H V t b j E x M D M s M T E w M n 0 m c X V v d D s s J n F 1 b 3 Q 7 U 2 V j d G l v b j E v T 2 Z m c 2 h v c m U g d 2 V h b H R o L 1 R 5 c G U g b W 9 k a W Z p w 6 k u e 0 N v b H V t b j E x M D Q s M T E w M 3 0 m c X V v d D s s J n F 1 b 3 Q 7 U 2 V j d G l v b j E v T 2 Z m c 2 h v c m U g d 2 V h b H R o L 1 R 5 c G U g b W 9 k a W Z p w 6 k u e 0 N v b H V t b j E x M D U s M T E w N H 0 m c X V v d D s s J n F 1 b 3 Q 7 U 2 V j d G l v b j E v T 2 Z m c 2 h v c m U g d 2 V h b H R o L 1 R 5 c G U g b W 9 k a W Z p w 6 k u e 0 N v b H V t b j E x M D Y s M T E w N X 0 m c X V v d D s s J n F 1 b 3 Q 7 U 2 V j d G l v b j E v T 2 Z m c 2 h v c m U g d 2 V h b H R o L 1 R 5 c G U g b W 9 k a W Z p w 6 k u e 0 N v b H V t b j E x M D c s M T E w N n 0 m c X V v d D s s J n F 1 b 3 Q 7 U 2 V j d G l v b j E v T 2 Z m c 2 h v c m U g d 2 V h b H R o L 1 R 5 c G U g b W 9 k a W Z p w 6 k u e 0 N v b H V t b j E x M D g s M T E w N 3 0 m c X V v d D s s J n F 1 b 3 Q 7 U 2 V j d G l v b j E v T 2 Z m c 2 h v c m U g d 2 V h b H R o L 1 R 5 c G U g b W 9 k a W Z p w 6 k u e 0 N v b H V t b j E x M D k s M T E w O H 0 m c X V v d D s s J n F 1 b 3 Q 7 U 2 V j d G l v b j E v T 2 Z m c 2 h v c m U g d 2 V h b H R o L 1 R 5 c G U g b W 9 k a W Z p w 6 k u e 0 N v b H V t b j E x M T A s M T E w O X 0 m c X V v d D s s J n F 1 b 3 Q 7 U 2 V j d G l v b j E v T 2 Z m c 2 h v c m U g d 2 V h b H R o L 1 R 5 c G U g b W 9 k a W Z p w 6 k u e 0 N v b H V t b j E x M T E s M T E x M H 0 m c X V v d D s s J n F 1 b 3 Q 7 U 2 V j d G l v b j E v T 2 Z m c 2 h v c m U g d 2 V h b H R o L 1 R 5 c G U g b W 9 k a W Z p w 6 k u e 0 N v b H V t b j E x M T I s M T E x M X 0 m c X V v d D s s J n F 1 b 3 Q 7 U 2 V j d G l v b j E v T 2 Z m c 2 h v c m U g d 2 V h b H R o L 1 R 5 c G U g b W 9 k a W Z p w 6 k u e 0 N v b H V t b j E x M T M s M T E x M n 0 m c X V v d D s s J n F 1 b 3 Q 7 U 2 V j d G l v b j E v T 2 Z m c 2 h v c m U g d 2 V h b H R o L 1 R 5 c G U g b W 9 k a W Z p w 6 k u e 0 N v b H V t b j E x M T Q s M T E x M 3 0 m c X V v d D s s J n F 1 b 3 Q 7 U 2 V j d G l v b j E v T 2 Z m c 2 h v c m U g d 2 V h b H R o L 1 R 5 c G U g b W 9 k a W Z p w 6 k u e 0 N v b H V t b j E x M T U s M T E x N H 0 m c X V v d D s s J n F 1 b 3 Q 7 U 2 V j d G l v b j E v T 2 Z m c 2 h v c m U g d 2 V h b H R o L 1 R 5 c G U g b W 9 k a W Z p w 6 k u e 0 N v b H V t b j E x M T Y s M T E x N X 0 m c X V v d D s s J n F 1 b 3 Q 7 U 2 V j d G l v b j E v T 2 Z m c 2 h v c m U g d 2 V h b H R o L 1 R 5 c G U g b W 9 k a W Z p w 6 k u e 0 N v b H V t b j E x M T c s M T E x N n 0 m c X V v d D s s J n F 1 b 3 Q 7 U 2 V j d G l v b j E v T 2 Z m c 2 h v c m U g d 2 V h b H R o L 1 R 5 c G U g b W 9 k a W Z p w 6 k u e 0 N v b H V t b j E x M T g s M T E x N 3 0 m c X V v d D s s J n F 1 b 3 Q 7 U 2 V j d G l v b j E v T 2 Z m c 2 h v c m U g d 2 V h b H R o L 1 R 5 c G U g b W 9 k a W Z p w 6 k u e 0 N v b H V t b j E x M T k s M T E x O H 0 m c X V v d D s s J n F 1 b 3 Q 7 U 2 V j d G l v b j E v T 2 Z m c 2 h v c m U g d 2 V h b H R o L 1 R 5 c G U g b W 9 k a W Z p w 6 k u e 0 N v b H V t b j E x M j A s M T E x O X 0 m c X V v d D s s J n F 1 b 3 Q 7 U 2 V j d G l v b j E v T 2 Z m c 2 h v c m U g d 2 V h b H R o L 1 R 5 c G U g b W 9 k a W Z p w 6 k u e 0 N v b H V t b j E x M j E s M T E y M H 0 m c X V v d D s s J n F 1 b 3 Q 7 U 2 V j d G l v b j E v T 2 Z m c 2 h v c m U g d 2 V h b H R o L 1 R 5 c G U g b W 9 k a W Z p w 6 k u e 0 N v b H V t b j E x M j I s M T E y M X 0 m c X V v d D s s J n F 1 b 3 Q 7 U 2 V j d G l v b j E v T 2 Z m c 2 h v c m U g d 2 V h b H R o L 1 R 5 c G U g b W 9 k a W Z p w 6 k u e 0 N v b H V t b j E x M j M s M T E y M n 0 m c X V v d D s s J n F 1 b 3 Q 7 U 2 V j d G l v b j E v T 2 Z m c 2 h v c m U g d 2 V h b H R o L 1 R 5 c G U g b W 9 k a W Z p w 6 k u e 0 N v b H V t b j E x M j Q s M T E y M 3 0 m c X V v d D s s J n F 1 b 3 Q 7 U 2 V j d G l v b j E v T 2 Z m c 2 h v c m U g d 2 V h b H R o L 1 R 5 c G U g b W 9 k a W Z p w 6 k u e 0 N v b H V t b j E x M j U s M T E y N H 0 m c X V v d D s s J n F 1 b 3 Q 7 U 2 V j d G l v b j E v T 2 Z m c 2 h v c m U g d 2 V h b H R o L 1 R 5 c G U g b W 9 k a W Z p w 6 k u e 0 N v b H V t b j E x M j Y s M T E y N X 0 m c X V v d D s s J n F 1 b 3 Q 7 U 2 V j d G l v b j E v T 2 Z m c 2 h v c m U g d 2 V h b H R o L 1 R 5 c G U g b W 9 k a W Z p w 6 k u e 0 N v b H V t b j E x M j c s M T E y N n 0 m c X V v d D s s J n F 1 b 3 Q 7 U 2 V j d G l v b j E v T 2 Z m c 2 h v c m U g d 2 V h b H R o L 1 R 5 c G U g b W 9 k a W Z p w 6 k u e 0 N v b H V t b j E x M j g s M T E y N 3 0 m c X V v d D s s J n F 1 b 3 Q 7 U 2 V j d G l v b j E v T 2 Z m c 2 h v c m U g d 2 V h b H R o L 1 R 5 c G U g b W 9 k a W Z p w 6 k u e 0 N v b H V t b j E x M j k s M T E y O H 0 m c X V v d D s s J n F 1 b 3 Q 7 U 2 V j d G l v b j E v T 2 Z m c 2 h v c m U g d 2 V h b H R o L 1 R 5 c G U g b W 9 k a W Z p w 6 k u e 0 N v b H V t b j E x M z A s M T E y O X 0 m c X V v d D s s J n F 1 b 3 Q 7 U 2 V j d G l v b j E v T 2 Z m c 2 h v c m U g d 2 V h b H R o L 1 R 5 c G U g b W 9 k a W Z p w 6 k u e 0 N v b H V t b j E x M z E s M T E z M H 0 m c X V v d D s s J n F 1 b 3 Q 7 U 2 V j d G l v b j E v T 2 Z m c 2 h v c m U g d 2 V h b H R o L 1 R 5 c G U g b W 9 k a W Z p w 6 k u e 0 N v b H V t b j E x M z I s M T E z M X 0 m c X V v d D s s J n F 1 b 3 Q 7 U 2 V j d G l v b j E v T 2 Z m c 2 h v c m U g d 2 V h b H R o L 1 R 5 c G U g b W 9 k a W Z p w 6 k u e 0 N v b H V t b j E x M z M s M T E z M n 0 m c X V v d D s s J n F 1 b 3 Q 7 U 2 V j d G l v b j E v T 2 Z m c 2 h v c m U g d 2 V h b H R o L 1 R 5 c G U g b W 9 k a W Z p w 6 k u e 0 N v b H V t b j E x M z Q s M T E z M 3 0 m c X V v d D s s J n F 1 b 3 Q 7 U 2 V j d G l v b j E v T 2 Z m c 2 h v c m U g d 2 V h b H R o L 1 R 5 c G U g b W 9 k a W Z p w 6 k u e 0 N v b H V t b j E x M z U s M T E z N H 0 m c X V v d D s s J n F 1 b 3 Q 7 U 2 V j d G l v b j E v T 2 Z m c 2 h v c m U g d 2 V h b H R o L 1 R 5 c G U g b W 9 k a W Z p w 6 k u e 0 N v b H V t b j E x M z Y s M T E z N X 0 m c X V v d D s s J n F 1 b 3 Q 7 U 2 V j d G l v b j E v T 2 Z m c 2 h v c m U g d 2 V h b H R o L 1 R 5 c G U g b W 9 k a W Z p w 6 k u e 0 N v b H V t b j E x M z c s M T E z N n 0 m c X V v d D s s J n F 1 b 3 Q 7 U 2 V j d G l v b j E v T 2 Z m c 2 h v c m U g d 2 V h b H R o L 1 R 5 c G U g b W 9 k a W Z p w 6 k u e 0 N v b H V t b j E x M z g s M T E z N 3 0 m c X V v d D s s J n F 1 b 3 Q 7 U 2 V j d G l v b j E v T 2 Z m c 2 h v c m U g d 2 V h b H R o L 1 R 5 c G U g b W 9 k a W Z p w 6 k u e 0 N v b H V t b j E x M z k s M T E z O H 0 m c X V v d D s s J n F 1 b 3 Q 7 U 2 V j d G l v b j E v T 2 Z m c 2 h v c m U g d 2 V h b H R o L 1 R 5 c G U g b W 9 k a W Z p w 6 k u e 0 N v b H V t b j E x N D A s M T E z O X 0 m c X V v d D s s J n F 1 b 3 Q 7 U 2 V j d G l v b j E v T 2 Z m c 2 h v c m U g d 2 V h b H R o L 1 R 5 c G U g b W 9 k a W Z p w 6 k u e 0 N v b H V t b j E x N D E s M T E 0 M H 0 m c X V v d D s s J n F 1 b 3 Q 7 U 2 V j d G l v b j E v T 2 Z m c 2 h v c m U g d 2 V h b H R o L 1 R 5 c G U g b W 9 k a W Z p w 6 k u e 0 N v b H V t b j E x N D I s M T E 0 M X 0 m c X V v d D s s J n F 1 b 3 Q 7 U 2 V j d G l v b j E v T 2 Z m c 2 h v c m U g d 2 V h b H R o L 1 R 5 c G U g b W 9 k a W Z p w 6 k u e 0 N v b H V t b j E x N D M s M T E 0 M n 0 m c X V v d D s s J n F 1 b 3 Q 7 U 2 V j d G l v b j E v T 2 Z m c 2 h v c m U g d 2 V h b H R o L 1 R 5 c G U g b W 9 k a W Z p w 6 k u e 0 N v b H V t b j E x N D Q s M T E 0 M 3 0 m c X V v d D s s J n F 1 b 3 Q 7 U 2 V j d G l v b j E v T 2 Z m c 2 h v c m U g d 2 V h b H R o L 1 R 5 c G U g b W 9 k a W Z p w 6 k u e 0 N v b H V t b j E x N D U s M T E 0 N H 0 m c X V v d D s s J n F 1 b 3 Q 7 U 2 V j d G l v b j E v T 2 Z m c 2 h v c m U g d 2 V h b H R o L 1 R 5 c G U g b W 9 k a W Z p w 6 k u e 0 N v b H V t b j E x N D Y s M T E 0 N X 0 m c X V v d D s s J n F 1 b 3 Q 7 U 2 V j d G l v b j E v T 2 Z m c 2 h v c m U g d 2 V h b H R o L 1 R 5 c G U g b W 9 k a W Z p w 6 k u e 0 N v b H V t b j E x N D c s M T E 0 N n 0 m c X V v d D s s J n F 1 b 3 Q 7 U 2 V j d G l v b j E v T 2 Z m c 2 h v c m U g d 2 V h b H R o L 1 R 5 c G U g b W 9 k a W Z p w 6 k u e 0 N v b H V t b j E x N D g s M T E 0 N 3 0 m c X V v d D s s J n F 1 b 3 Q 7 U 2 V j d G l v b j E v T 2 Z m c 2 h v c m U g d 2 V h b H R o L 1 R 5 c G U g b W 9 k a W Z p w 6 k u e 0 N v b H V t b j E x N D k s M T E 0 O H 0 m c X V v d D s s J n F 1 b 3 Q 7 U 2 V j d G l v b j E v T 2 Z m c 2 h v c m U g d 2 V h b H R o L 1 R 5 c G U g b W 9 k a W Z p w 6 k u e 0 N v b H V t b j E x N T A s M T E 0 O X 0 m c X V v d D s s J n F 1 b 3 Q 7 U 2 V j d G l v b j E v T 2 Z m c 2 h v c m U g d 2 V h b H R o L 1 R 5 c G U g b W 9 k a W Z p w 6 k u e 0 N v b H V t b j E x N T E s M T E 1 M H 0 m c X V v d D s s J n F 1 b 3 Q 7 U 2 V j d G l v b j E v T 2 Z m c 2 h v c m U g d 2 V h b H R o L 1 R 5 c G U g b W 9 k a W Z p w 6 k u e 0 N v b H V t b j E x N T I s M T E 1 M X 0 m c X V v d D s s J n F 1 b 3 Q 7 U 2 V j d G l v b j E v T 2 Z m c 2 h v c m U g d 2 V h b H R o L 1 R 5 c G U g b W 9 k a W Z p w 6 k u e 0 N v b H V t b j E x N T M s M T E 1 M n 0 m c X V v d D s s J n F 1 b 3 Q 7 U 2 V j d G l v b j E v T 2 Z m c 2 h v c m U g d 2 V h b H R o L 1 R 5 c G U g b W 9 k a W Z p w 6 k u e 0 N v b H V t b j E x N T Q s M T E 1 M 3 0 m c X V v d D s s J n F 1 b 3 Q 7 U 2 V j d G l v b j E v T 2 Z m c 2 h v c m U g d 2 V h b H R o L 1 R 5 c G U g b W 9 k a W Z p w 6 k u e 0 N v b H V t b j E x N T U s M T E 1 N H 0 m c X V v d D s s J n F 1 b 3 Q 7 U 2 V j d G l v b j E v T 2 Z m c 2 h v c m U g d 2 V h b H R o L 1 R 5 c G U g b W 9 k a W Z p w 6 k u e 0 N v b H V t b j E x N T Y s M T E 1 N X 0 m c X V v d D s s J n F 1 b 3 Q 7 U 2 V j d G l v b j E v T 2 Z m c 2 h v c m U g d 2 V h b H R o L 1 R 5 c G U g b W 9 k a W Z p w 6 k u e 0 N v b H V t b j E x N T c s M T E 1 N n 0 m c X V v d D s s J n F 1 b 3 Q 7 U 2 V j d G l v b j E v T 2 Z m c 2 h v c m U g d 2 V h b H R o L 1 R 5 c G U g b W 9 k a W Z p w 6 k u e 0 N v b H V t b j E x N T g s M T E 1 N 3 0 m c X V v d D s s J n F 1 b 3 Q 7 U 2 V j d G l v b j E v T 2 Z m c 2 h v c m U g d 2 V h b H R o L 1 R 5 c G U g b W 9 k a W Z p w 6 k u e 0 N v b H V t b j E x N T k s M T E 1 O H 0 m c X V v d D s s J n F 1 b 3 Q 7 U 2 V j d G l v b j E v T 2 Z m c 2 h v c m U g d 2 V h b H R o L 1 R 5 c G U g b W 9 k a W Z p w 6 k u e 0 N v b H V t b j E x N j A s M T E 1 O X 0 m c X V v d D s s J n F 1 b 3 Q 7 U 2 V j d G l v b j E v T 2 Z m c 2 h v c m U g d 2 V h b H R o L 1 R 5 c G U g b W 9 k a W Z p w 6 k u e 0 N v b H V t b j E x N j E s M T E 2 M H 0 m c X V v d D s s J n F 1 b 3 Q 7 U 2 V j d G l v b j E v T 2 Z m c 2 h v c m U g d 2 V h b H R o L 1 R 5 c G U g b W 9 k a W Z p w 6 k u e 0 N v b H V t b j E x N j I s M T E 2 M X 0 m c X V v d D s s J n F 1 b 3 Q 7 U 2 V j d G l v b j E v T 2 Z m c 2 h v c m U g d 2 V h b H R o L 1 R 5 c G U g b W 9 k a W Z p w 6 k u e 0 N v b H V t b j E x N j M s M T E 2 M n 0 m c X V v d D s s J n F 1 b 3 Q 7 U 2 V j d G l v b j E v T 2 Z m c 2 h v c m U g d 2 V h b H R o L 1 R 5 c G U g b W 9 k a W Z p w 6 k u e 0 N v b H V t b j E x N j Q s M T E 2 M 3 0 m c X V v d D s s J n F 1 b 3 Q 7 U 2 V j d G l v b j E v T 2 Z m c 2 h v c m U g d 2 V h b H R o L 1 R 5 c G U g b W 9 k a W Z p w 6 k u e 0 N v b H V t b j E x N j U s M T E 2 N H 0 m c X V v d D s s J n F 1 b 3 Q 7 U 2 V j d G l v b j E v T 2 Z m c 2 h v c m U g d 2 V h b H R o L 1 R 5 c G U g b W 9 k a W Z p w 6 k u e 0 N v b H V t b j E x N j Y s M T E 2 N X 0 m c X V v d D s s J n F 1 b 3 Q 7 U 2 V j d G l v b j E v T 2 Z m c 2 h v c m U g d 2 V h b H R o L 1 R 5 c G U g b W 9 k a W Z p w 6 k u e 0 N v b H V t b j E x N j c s M T E 2 N n 0 m c X V v d D s s J n F 1 b 3 Q 7 U 2 V j d G l v b j E v T 2 Z m c 2 h v c m U g d 2 V h b H R o L 1 R 5 c G U g b W 9 k a W Z p w 6 k u e 0 N v b H V t b j E x N j g s M T E 2 N 3 0 m c X V v d D s s J n F 1 b 3 Q 7 U 2 V j d G l v b j E v T 2 Z m c 2 h v c m U g d 2 V h b H R o L 1 R 5 c G U g b W 9 k a W Z p w 6 k u e 0 N v b H V t b j E x N j k s M T E 2 O H 0 m c X V v d D s s J n F 1 b 3 Q 7 U 2 V j d G l v b j E v T 2 Z m c 2 h v c m U g d 2 V h b H R o L 1 R 5 c G U g b W 9 k a W Z p w 6 k u e 0 N v b H V t b j E x N z A s M T E 2 O X 0 m c X V v d D s s J n F 1 b 3 Q 7 U 2 V j d G l v b j E v T 2 Z m c 2 h v c m U g d 2 V h b H R o L 1 R 5 c G U g b W 9 k a W Z p w 6 k u e 0 N v b H V t b j E x N z E s M T E 3 M H 0 m c X V v d D s s J n F 1 b 3 Q 7 U 2 V j d G l v b j E v T 2 Z m c 2 h v c m U g d 2 V h b H R o L 1 R 5 c G U g b W 9 k a W Z p w 6 k u e 0 N v b H V t b j E x N z I s M T E 3 M X 0 m c X V v d D s s J n F 1 b 3 Q 7 U 2 V j d G l v b j E v T 2 Z m c 2 h v c m U g d 2 V h b H R o L 1 R 5 c G U g b W 9 k a W Z p w 6 k u e 0 N v b H V t b j E x N z M s M T E 3 M n 0 m c X V v d D s s J n F 1 b 3 Q 7 U 2 V j d G l v b j E v T 2 Z m c 2 h v c m U g d 2 V h b H R o L 1 R 5 c G U g b W 9 k a W Z p w 6 k u e 0 N v b H V t b j E x N z Q s M T E 3 M 3 0 m c X V v d D s s J n F 1 b 3 Q 7 U 2 V j d G l v b j E v T 2 Z m c 2 h v c m U g d 2 V h b H R o L 1 R 5 c G U g b W 9 k a W Z p w 6 k u e 0 N v b H V t b j E x N z U s M T E 3 N H 0 m c X V v d D s s J n F 1 b 3 Q 7 U 2 V j d G l v b j E v T 2 Z m c 2 h v c m U g d 2 V h b H R o L 1 R 5 c G U g b W 9 k a W Z p w 6 k u e 0 N v b H V t b j E x N z Y s M T E 3 N X 0 m c X V v d D s s J n F 1 b 3 Q 7 U 2 V j d G l v b j E v T 2 Z m c 2 h v c m U g d 2 V h b H R o L 1 R 5 c G U g b W 9 k a W Z p w 6 k u e 0 N v b H V t b j E x N z c s M T E 3 N n 0 m c X V v d D s s J n F 1 b 3 Q 7 U 2 V j d G l v b j E v T 2 Z m c 2 h v c m U g d 2 V h b H R o L 1 R 5 c G U g b W 9 k a W Z p w 6 k u e 0 N v b H V t b j E x N z g s M T E 3 N 3 0 m c X V v d D s s J n F 1 b 3 Q 7 U 2 V j d G l v b j E v T 2 Z m c 2 h v c m U g d 2 V h b H R o L 1 R 5 c G U g b W 9 k a W Z p w 6 k u e 0 N v b H V t b j E x N z k s M T E 3 O H 0 m c X V v d D s s J n F 1 b 3 Q 7 U 2 V j d G l v b j E v T 2 Z m c 2 h v c m U g d 2 V h b H R o L 1 R 5 c G U g b W 9 k a W Z p w 6 k u e 0 N v b H V t b j E x O D A s M T E 3 O X 0 m c X V v d D s s J n F 1 b 3 Q 7 U 2 V j d G l v b j E v T 2 Z m c 2 h v c m U g d 2 V h b H R o L 1 R 5 c G U g b W 9 k a W Z p w 6 k u e 0 N v b H V t b j E x O D E s M T E 4 M H 0 m c X V v d D s s J n F 1 b 3 Q 7 U 2 V j d G l v b j E v T 2 Z m c 2 h v c m U g d 2 V h b H R o L 1 R 5 c G U g b W 9 k a W Z p w 6 k u e 0 N v b H V t b j E x O D I s M T E 4 M X 0 m c X V v d D s s J n F 1 b 3 Q 7 U 2 V j d G l v b j E v T 2 Z m c 2 h v c m U g d 2 V h b H R o L 1 R 5 c G U g b W 9 k a W Z p w 6 k u e 0 N v b H V t b j E x O D M s M T E 4 M n 0 m c X V v d D s s J n F 1 b 3 Q 7 U 2 V j d G l v b j E v T 2 Z m c 2 h v c m U g d 2 V h b H R o L 1 R 5 c G U g b W 9 k a W Z p w 6 k u e 0 N v b H V t b j E x O D Q s M T E 4 M 3 0 m c X V v d D s s J n F 1 b 3 Q 7 U 2 V j d G l v b j E v T 2 Z m c 2 h v c m U g d 2 V h b H R o L 1 R 5 c G U g b W 9 k a W Z p w 6 k u e 0 N v b H V t b j E x O D U s M T E 4 N H 0 m c X V v d D s s J n F 1 b 3 Q 7 U 2 V j d G l v b j E v T 2 Z m c 2 h v c m U g d 2 V h b H R o L 1 R 5 c G U g b W 9 k a W Z p w 6 k u e 0 N v b H V t b j E x O D Y s M T E 4 N X 0 m c X V v d D s s J n F 1 b 3 Q 7 U 2 V j d G l v b j E v T 2 Z m c 2 h v c m U g d 2 V h b H R o L 1 R 5 c G U g b W 9 k a W Z p w 6 k u e 0 N v b H V t b j E x O D c s M T E 4 N n 0 m c X V v d D s s J n F 1 b 3 Q 7 U 2 V j d G l v b j E v T 2 Z m c 2 h v c m U g d 2 V h b H R o L 1 R 5 c G U g b W 9 k a W Z p w 6 k u e 0 N v b H V t b j E x O D g s M T E 4 N 3 0 m c X V v d D s s J n F 1 b 3 Q 7 U 2 V j d G l v b j E v T 2 Z m c 2 h v c m U g d 2 V h b H R o L 1 R 5 c G U g b W 9 k a W Z p w 6 k u e 0 N v b H V t b j E x O D k s M T E 4 O H 0 m c X V v d D s s J n F 1 b 3 Q 7 U 2 V j d G l v b j E v T 2 Z m c 2 h v c m U g d 2 V h b H R o L 1 R 5 c G U g b W 9 k a W Z p w 6 k u e 0 N v b H V t b j E x O T A s M T E 4 O X 0 m c X V v d D s s J n F 1 b 3 Q 7 U 2 V j d G l v b j E v T 2 Z m c 2 h v c m U g d 2 V h b H R o L 1 R 5 c G U g b W 9 k a W Z p w 6 k u e 0 N v b H V t b j E x O T E s M T E 5 M H 0 m c X V v d D s s J n F 1 b 3 Q 7 U 2 V j d G l v b j E v T 2 Z m c 2 h v c m U g d 2 V h b H R o L 1 R 5 c G U g b W 9 k a W Z p w 6 k u e 0 N v b H V t b j E x O T I s M T E 5 M X 0 m c X V v d D s s J n F 1 b 3 Q 7 U 2 V j d G l v b j E v T 2 Z m c 2 h v c m U g d 2 V h b H R o L 1 R 5 c G U g b W 9 k a W Z p w 6 k u e 0 N v b H V t b j E x O T M s M T E 5 M n 0 m c X V v d D s s J n F 1 b 3 Q 7 U 2 V j d G l v b j E v T 2 Z m c 2 h v c m U g d 2 V h b H R o L 1 R 5 c G U g b W 9 k a W Z p w 6 k u e 0 N v b H V t b j E x O T Q s M T E 5 M 3 0 m c X V v d D s s J n F 1 b 3 Q 7 U 2 V j d G l v b j E v T 2 Z m c 2 h v c m U g d 2 V h b H R o L 1 R 5 c G U g b W 9 k a W Z p w 6 k u e 0 N v b H V t b j E x O T U s M T E 5 N H 0 m c X V v d D s s J n F 1 b 3 Q 7 U 2 V j d G l v b j E v T 2 Z m c 2 h v c m U g d 2 V h b H R o L 1 R 5 c G U g b W 9 k a W Z p w 6 k u e 0 N v b H V t b j E x O T Y s M T E 5 N X 0 m c X V v d D s s J n F 1 b 3 Q 7 U 2 V j d G l v b j E v T 2 Z m c 2 h v c m U g d 2 V h b H R o L 1 R 5 c G U g b W 9 k a W Z p w 6 k u e 0 N v b H V t b j E x O T c s M T E 5 N n 0 m c X V v d D s s J n F 1 b 3 Q 7 U 2 V j d G l v b j E v T 2 Z m c 2 h v c m U g d 2 V h b H R o L 1 R 5 c G U g b W 9 k a W Z p w 6 k u e 0 N v b H V t b j E x O T g s M T E 5 N 3 0 m c X V v d D s s J n F 1 b 3 Q 7 U 2 V j d G l v b j E v T 2 Z m c 2 h v c m U g d 2 V h b H R o L 1 R 5 c G U g b W 9 k a W Z p w 6 k u e 0 N v b H V t b j E x O T k s M T E 5 O H 0 m c X V v d D s s J n F 1 b 3 Q 7 U 2 V j d G l v b j E v T 2 Z m c 2 h v c m U g d 2 V h b H R o L 1 R 5 c G U g b W 9 k a W Z p w 6 k u e 0 N v b H V t b j E y M D A s M T E 5 O X 0 m c X V v d D s s J n F 1 b 3 Q 7 U 2 V j d G l v b j E v T 2 Z m c 2 h v c m U g d 2 V h b H R o L 1 R 5 c G U g b W 9 k a W Z p w 6 k u e 0 N v b H V t b j E y M D E s M T I w M H 0 m c X V v d D s s J n F 1 b 3 Q 7 U 2 V j d G l v b j E v T 2 Z m c 2 h v c m U g d 2 V h b H R o L 1 R 5 c G U g b W 9 k a W Z p w 6 k u e 0 N v b H V t b j E y M D I s M T I w M X 0 m c X V v d D s s J n F 1 b 3 Q 7 U 2 V j d G l v b j E v T 2 Z m c 2 h v c m U g d 2 V h b H R o L 1 R 5 c G U g b W 9 k a W Z p w 6 k u e 0 N v b H V t b j E y M D M s M T I w M n 0 m c X V v d D s s J n F 1 b 3 Q 7 U 2 V j d G l v b j E v T 2 Z m c 2 h v c m U g d 2 V h b H R o L 1 R 5 c G U g b W 9 k a W Z p w 6 k u e 0 N v b H V t b j E y M D Q s M T I w M 3 0 m c X V v d D s s J n F 1 b 3 Q 7 U 2 V j d G l v b j E v T 2 Z m c 2 h v c m U g d 2 V h b H R o L 1 R 5 c G U g b W 9 k a W Z p w 6 k u e 0 N v b H V t b j E y M D U s M T I w N H 0 m c X V v d D s s J n F 1 b 3 Q 7 U 2 V j d G l v b j E v T 2 Z m c 2 h v c m U g d 2 V h b H R o L 1 R 5 c G U g b W 9 k a W Z p w 6 k u e 0 N v b H V t b j E y M D Y s M T I w N X 0 m c X V v d D s s J n F 1 b 3 Q 7 U 2 V j d G l v b j E v T 2 Z m c 2 h v c m U g d 2 V h b H R o L 1 R 5 c G U g b W 9 k a W Z p w 6 k u e 0 N v b H V t b j E y M D c s M T I w N n 0 m c X V v d D s s J n F 1 b 3 Q 7 U 2 V j d G l v b j E v T 2 Z m c 2 h v c m U g d 2 V h b H R o L 1 R 5 c G U g b W 9 k a W Z p w 6 k u e 0 N v b H V t b j E y M D g s M T I w N 3 0 m c X V v d D s s J n F 1 b 3 Q 7 U 2 V j d G l v b j E v T 2 Z m c 2 h v c m U g d 2 V h b H R o L 1 R 5 c G U g b W 9 k a W Z p w 6 k u e 0 N v b H V t b j E y M D k s M T I w O H 0 m c X V v d D s s J n F 1 b 3 Q 7 U 2 V j d G l v b j E v T 2 Z m c 2 h v c m U g d 2 V h b H R o L 1 R 5 c G U g b W 9 k a W Z p w 6 k u e 0 N v b H V t b j E y M T A s M T I w O X 0 m c X V v d D s s J n F 1 b 3 Q 7 U 2 V j d G l v b j E v T 2 Z m c 2 h v c m U g d 2 V h b H R o L 1 R 5 c G U g b W 9 k a W Z p w 6 k u e 0 N v b H V t b j E y M T E s M T I x M H 0 m c X V v d D s s J n F 1 b 3 Q 7 U 2 V j d G l v b j E v T 2 Z m c 2 h v c m U g d 2 V h b H R o L 1 R 5 c G U g b W 9 k a W Z p w 6 k u e 0 N v b H V t b j E y M T I s M T I x M X 0 m c X V v d D s s J n F 1 b 3 Q 7 U 2 V j d G l v b j E v T 2 Z m c 2 h v c m U g d 2 V h b H R o L 1 R 5 c G U g b W 9 k a W Z p w 6 k u e 0 N v b H V t b j E y M T M s M T I x M n 0 m c X V v d D s s J n F 1 b 3 Q 7 U 2 V j d G l v b j E v T 2 Z m c 2 h v c m U g d 2 V h b H R o L 1 R 5 c G U g b W 9 k a W Z p w 6 k u e 0 N v b H V t b j E y M T Q s M T I x M 3 0 m c X V v d D s s J n F 1 b 3 Q 7 U 2 V j d G l v b j E v T 2 Z m c 2 h v c m U g d 2 V h b H R o L 1 R 5 c G U g b W 9 k a W Z p w 6 k u e 0 N v b H V t b j E y M T U s M T I x N H 0 m c X V v d D s s J n F 1 b 3 Q 7 U 2 V j d G l v b j E v T 2 Z m c 2 h v c m U g d 2 V h b H R o L 1 R 5 c G U g b W 9 k a W Z p w 6 k u e 0 N v b H V t b j E y M T Y s M T I x N X 0 m c X V v d D s s J n F 1 b 3 Q 7 U 2 V j d G l v b j E v T 2 Z m c 2 h v c m U g d 2 V h b H R o L 1 R 5 c G U g b W 9 k a W Z p w 6 k u e 0 N v b H V t b j E y M T c s M T I x N n 0 m c X V v d D s s J n F 1 b 3 Q 7 U 2 V j d G l v b j E v T 2 Z m c 2 h v c m U g d 2 V h b H R o L 1 R 5 c G U g b W 9 k a W Z p w 6 k u e 0 N v b H V t b j E y M T g s M T I x N 3 0 m c X V v d D s s J n F 1 b 3 Q 7 U 2 V j d G l v b j E v T 2 Z m c 2 h v c m U g d 2 V h b H R o L 1 R 5 c G U g b W 9 k a W Z p w 6 k u e 0 N v b H V t b j E y M T k s M T I x O H 0 m c X V v d D s s J n F 1 b 3 Q 7 U 2 V j d G l v b j E v T 2 Z m c 2 h v c m U g d 2 V h b H R o L 1 R 5 c G U g b W 9 k a W Z p w 6 k u e 0 N v b H V t b j E y M j A s M T I x O X 0 m c X V v d D s s J n F 1 b 3 Q 7 U 2 V j d G l v b j E v T 2 Z m c 2 h v c m U g d 2 V h b H R o L 1 R 5 c G U g b W 9 k a W Z p w 6 k u e 0 N v b H V t b j E y M j E s M T I y M H 0 m c X V v d D s s J n F 1 b 3 Q 7 U 2 V j d G l v b j E v T 2 Z m c 2 h v c m U g d 2 V h b H R o L 1 R 5 c G U g b W 9 k a W Z p w 6 k u e 0 N v b H V t b j E y M j I s M T I y M X 0 m c X V v d D s s J n F 1 b 3 Q 7 U 2 V j d G l v b j E v T 2 Z m c 2 h v c m U g d 2 V h b H R o L 1 R 5 c G U g b W 9 k a W Z p w 6 k u e 0 N v b H V t b j E y M j M s M T I y M n 0 m c X V v d D s s J n F 1 b 3 Q 7 U 2 V j d G l v b j E v T 2 Z m c 2 h v c m U g d 2 V h b H R o L 1 R 5 c G U g b W 9 k a W Z p w 6 k u e 0 N v b H V t b j E y M j Q s M T I y M 3 0 m c X V v d D s s J n F 1 b 3 Q 7 U 2 V j d G l v b j E v T 2 Z m c 2 h v c m U g d 2 V h b H R o L 1 R 5 c G U g b W 9 k a W Z p w 6 k u e 0 N v b H V t b j E y M j U s M T I y N H 0 m c X V v d D s s J n F 1 b 3 Q 7 U 2 V j d G l v b j E v T 2 Z m c 2 h v c m U g d 2 V h b H R o L 1 R 5 c G U g b W 9 k a W Z p w 6 k u e 0 N v b H V t b j E y M j Y s M T I y N X 0 m c X V v d D s s J n F 1 b 3 Q 7 U 2 V j d G l v b j E v T 2 Z m c 2 h v c m U g d 2 V h b H R o L 1 R 5 c G U g b W 9 k a W Z p w 6 k u e 0 N v b H V t b j E y M j c s M T I y N n 0 m c X V v d D s s J n F 1 b 3 Q 7 U 2 V j d G l v b j E v T 2 Z m c 2 h v c m U g d 2 V h b H R o L 1 R 5 c G U g b W 9 k a W Z p w 6 k u e 0 N v b H V t b j E y M j g s M T I y N 3 0 m c X V v d D s s J n F 1 b 3 Q 7 U 2 V j d G l v b j E v T 2 Z m c 2 h v c m U g d 2 V h b H R o L 1 R 5 c G U g b W 9 k a W Z p w 6 k u e 0 N v b H V t b j E y M j k s M T I y O H 0 m c X V v d D s s J n F 1 b 3 Q 7 U 2 V j d G l v b j E v T 2 Z m c 2 h v c m U g d 2 V h b H R o L 1 R 5 c G U g b W 9 k a W Z p w 6 k u e 0 N v b H V t b j E y M z A s M T I y O X 0 m c X V v d D s s J n F 1 b 3 Q 7 U 2 V j d G l v b j E v T 2 Z m c 2 h v c m U g d 2 V h b H R o L 1 R 5 c G U g b W 9 k a W Z p w 6 k u e 0 N v b H V t b j E y M z E s M T I z M H 0 m c X V v d D s s J n F 1 b 3 Q 7 U 2 V j d G l v b j E v T 2 Z m c 2 h v c m U g d 2 V h b H R o L 1 R 5 c G U g b W 9 k a W Z p w 6 k u e 0 N v b H V t b j E y M z I s M T I z M X 0 m c X V v d D s s J n F 1 b 3 Q 7 U 2 V j d G l v b j E v T 2 Z m c 2 h v c m U g d 2 V h b H R o L 1 R 5 c G U g b W 9 k a W Z p w 6 k u e 0 N v b H V t b j E y M z M s M T I z M n 0 m c X V v d D s s J n F 1 b 3 Q 7 U 2 V j d G l v b j E v T 2 Z m c 2 h v c m U g d 2 V h b H R o L 1 R 5 c G U g b W 9 k a W Z p w 6 k u e 0 N v b H V t b j E y M z Q s M T I z M 3 0 m c X V v d D s s J n F 1 b 3 Q 7 U 2 V j d G l v b j E v T 2 Z m c 2 h v c m U g d 2 V h b H R o L 1 R 5 c G U g b W 9 k a W Z p w 6 k u e 0 N v b H V t b j E y M z U s M T I z N H 0 m c X V v d D s s J n F 1 b 3 Q 7 U 2 V j d G l v b j E v T 2 Z m c 2 h v c m U g d 2 V h b H R o L 1 R 5 c G U g b W 9 k a W Z p w 6 k u e 0 N v b H V t b j E y M z Y s M T I z N X 0 m c X V v d D s s J n F 1 b 3 Q 7 U 2 V j d G l v b j E v T 2 Z m c 2 h v c m U g d 2 V h b H R o L 1 R 5 c G U g b W 9 k a W Z p w 6 k u e 0 N v b H V t b j E y M z c s M T I z N n 0 m c X V v d D s s J n F 1 b 3 Q 7 U 2 V j d G l v b j E v T 2 Z m c 2 h v c m U g d 2 V h b H R o L 1 R 5 c G U g b W 9 k a W Z p w 6 k u e 0 N v b H V t b j E y M z g s M T I z N 3 0 m c X V v d D s s J n F 1 b 3 Q 7 U 2 V j d G l v b j E v T 2 Z m c 2 h v c m U g d 2 V h b H R o L 1 R 5 c G U g b W 9 k a W Z p w 6 k u e 0 N v b H V t b j E y M z k s M T I z O H 0 m c X V v d D s s J n F 1 b 3 Q 7 U 2 V j d G l v b j E v T 2 Z m c 2 h v c m U g d 2 V h b H R o L 1 R 5 c G U g b W 9 k a W Z p w 6 k u e 0 N v b H V t b j E y N D A s M T I z O X 0 m c X V v d D s s J n F 1 b 3 Q 7 U 2 V j d G l v b j E v T 2 Z m c 2 h v c m U g d 2 V h b H R o L 1 R 5 c G U g b W 9 k a W Z p w 6 k u e 0 N v b H V t b j E y N D E s M T I 0 M H 0 m c X V v d D s s J n F 1 b 3 Q 7 U 2 V j d G l v b j E v T 2 Z m c 2 h v c m U g d 2 V h b H R o L 1 R 5 c G U g b W 9 k a W Z p w 6 k u e 0 N v b H V t b j E y N D I s M T I 0 M X 0 m c X V v d D s s J n F 1 b 3 Q 7 U 2 V j d G l v b j E v T 2 Z m c 2 h v c m U g d 2 V h b H R o L 1 R 5 c G U g b W 9 k a W Z p w 6 k u e 0 N v b H V t b j E y N D M s M T I 0 M n 0 m c X V v d D s s J n F 1 b 3 Q 7 U 2 V j d G l v b j E v T 2 Z m c 2 h v c m U g d 2 V h b H R o L 1 R 5 c G U g b W 9 k a W Z p w 6 k u e 0 N v b H V t b j E y N D Q s M T I 0 M 3 0 m c X V v d D s s J n F 1 b 3 Q 7 U 2 V j d G l v b j E v T 2 Z m c 2 h v c m U g d 2 V h b H R o L 1 R 5 c G U g b W 9 k a W Z p w 6 k u e 0 N v b H V t b j E y N D U s M T I 0 N H 0 m c X V v d D s s J n F 1 b 3 Q 7 U 2 V j d G l v b j E v T 2 Z m c 2 h v c m U g d 2 V h b H R o L 1 R 5 c G U g b W 9 k a W Z p w 6 k u e 0 N v b H V t b j E y N D Y s M T I 0 N X 0 m c X V v d D s s J n F 1 b 3 Q 7 U 2 V j d G l v b j E v T 2 Z m c 2 h v c m U g d 2 V h b H R o L 1 R 5 c G U g b W 9 k a W Z p w 6 k u e 0 N v b H V t b j E y N D c s M T I 0 N n 0 m c X V v d D s s J n F 1 b 3 Q 7 U 2 V j d G l v b j E v T 2 Z m c 2 h v c m U g d 2 V h b H R o L 1 R 5 c G U g b W 9 k a W Z p w 6 k u e 0 N v b H V t b j E y N D g s M T I 0 N 3 0 m c X V v d D s s J n F 1 b 3 Q 7 U 2 V j d G l v b j E v T 2 Z m c 2 h v c m U g d 2 V h b H R o L 1 R 5 c G U g b W 9 k a W Z p w 6 k u e 0 N v b H V t b j E y N D k s M T I 0 O H 0 m c X V v d D s s J n F 1 b 3 Q 7 U 2 V j d G l v b j E v T 2 Z m c 2 h v c m U g d 2 V h b H R o L 1 R 5 c G U g b W 9 k a W Z p w 6 k u e 0 N v b H V t b j E y N T A s M T I 0 O X 0 m c X V v d D s s J n F 1 b 3 Q 7 U 2 V j d G l v b j E v T 2 Z m c 2 h v c m U g d 2 V h b H R o L 1 R 5 c G U g b W 9 k a W Z p w 6 k u e 0 N v b H V t b j E y N T E s M T I 1 M H 0 m c X V v d D s s J n F 1 b 3 Q 7 U 2 V j d G l v b j E v T 2 Z m c 2 h v c m U g d 2 V h b H R o L 1 R 5 c G U g b W 9 k a W Z p w 6 k u e 0 N v b H V t b j E y N T I s M T I 1 M X 0 m c X V v d D s s J n F 1 b 3 Q 7 U 2 V j d G l v b j E v T 2 Z m c 2 h v c m U g d 2 V h b H R o L 1 R 5 c G U g b W 9 k a W Z p w 6 k u e 0 N v b H V t b j E y N T M s M T I 1 M n 0 m c X V v d D s s J n F 1 b 3 Q 7 U 2 V j d G l v b j E v T 2 Z m c 2 h v c m U g d 2 V h b H R o L 1 R 5 c G U g b W 9 k a W Z p w 6 k u e 0 N v b H V t b j E y N T Q s M T I 1 M 3 0 m c X V v d D s s J n F 1 b 3 Q 7 U 2 V j d G l v b j E v T 2 Z m c 2 h v c m U g d 2 V h b H R o L 1 R 5 c G U g b W 9 k a W Z p w 6 k u e 0 N v b H V t b j E y N T U s M T I 1 N H 0 m c X V v d D s s J n F 1 b 3 Q 7 U 2 V j d G l v b j E v T 2 Z m c 2 h v c m U g d 2 V h b H R o L 1 R 5 c G U g b W 9 k a W Z p w 6 k u e 0 N v b H V t b j E y N T Y s M T I 1 N X 0 m c X V v d D s s J n F 1 b 3 Q 7 U 2 V j d G l v b j E v T 2 Z m c 2 h v c m U g d 2 V h b H R o L 1 R 5 c G U g b W 9 k a W Z p w 6 k u e 0 N v b H V t b j E y N T c s M T I 1 N n 0 m c X V v d D s s J n F 1 b 3 Q 7 U 2 V j d G l v b j E v T 2 Z m c 2 h v c m U g d 2 V h b H R o L 1 R 5 c G U g b W 9 k a W Z p w 6 k u e 0 N v b H V t b j E y N T g s M T I 1 N 3 0 m c X V v d D s s J n F 1 b 3 Q 7 U 2 V j d G l v b j E v T 2 Z m c 2 h v c m U g d 2 V h b H R o L 1 R 5 c G U g b W 9 k a W Z p w 6 k u e 0 N v b H V t b j E y N T k s M T I 1 O H 0 m c X V v d D s s J n F 1 b 3 Q 7 U 2 V j d G l v b j E v T 2 Z m c 2 h v c m U g d 2 V h b H R o L 1 R 5 c G U g b W 9 k a W Z p w 6 k u e 0 N v b H V t b j E y N j A s M T I 1 O X 0 m c X V v d D s s J n F 1 b 3 Q 7 U 2 V j d G l v b j E v T 2 Z m c 2 h v c m U g d 2 V h b H R o L 1 R 5 c G U g b W 9 k a W Z p w 6 k u e 0 N v b H V t b j E y N j E s M T I 2 M H 0 m c X V v d D s s J n F 1 b 3 Q 7 U 2 V j d G l v b j E v T 2 Z m c 2 h v c m U g d 2 V h b H R o L 1 R 5 c G U g b W 9 k a W Z p w 6 k u e 0 N v b H V t b j E y N j I s M T I 2 M X 0 m c X V v d D s s J n F 1 b 3 Q 7 U 2 V j d G l v b j E v T 2 Z m c 2 h v c m U g d 2 V h b H R o L 1 R 5 c G U g b W 9 k a W Z p w 6 k u e 0 N v b H V t b j E y N j M s M T I 2 M n 0 m c X V v d D s s J n F 1 b 3 Q 7 U 2 V j d G l v b j E v T 2 Z m c 2 h v c m U g d 2 V h b H R o L 1 R 5 c G U g b W 9 k a W Z p w 6 k u e 0 N v b H V t b j E y N j Q s M T I 2 M 3 0 m c X V v d D s s J n F 1 b 3 Q 7 U 2 V j d G l v b j E v T 2 Z m c 2 h v c m U g d 2 V h b H R o L 1 R 5 c G U g b W 9 k a W Z p w 6 k u e 0 N v b H V t b j E y N j U s M T I 2 N H 0 m c X V v d D s s J n F 1 b 3 Q 7 U 2 V j d G l v b j E v T 2 Z m c 2 h v c m U g d 2 V h b H R o L 1 R 5 c G U g b W 9 k a W Z p w 6 k u e 0 N v b H V t b j E y N j Y s M T I 2 N X 0 m c X V v d D s s J n F 1 b 3 Q 7 U 2 V j d G l v b j E v T 2 Z m c 2 h v c m U g d 2 V h b H R o L 1 R 5 c G U g b W 9 k a W Z p w 6 k u e 0 N v b H V t b j E y N j c s M T I 2 N n 0 m c X V v d D s s J n F 1 b 3 Q 7 U 2 V j d G l v b j E v T 2 Z m c 2 h v c m U g d 2 V h b H R o L 1 R 5 c G U g b W 9 k a W Z p w 6 k u e 0 N v b H V t b j E y N j g s M T I 2 N 3 0 m c X V v d D s s J n F 1 b 3 Q 7 U 2 V j d G l v b j E v T 2 Z m c 2 h v c m U g d 2 V h b H R o L 1 R 5 c G U g b W 9 k a W Z p w 6 k u e 0 N v b H V t b j E y N j k s M T I 2 O H 0 m c X V v d D s s J n F 1 b 3 Q 7 U 2 V j d G l v b j E v T 2 Z m c 2 h v c m U g d 2 V h b H R o L 1 R 5 c G U g b W 9 k a W Z p w 6 k u e 0 N v b H V t b j E y N z A s M T I 2 O X 0 m c X V v d D s s J n F 1 b 3 Q 7 U 2 V j d G l v b j E v T 2 Z m c 2 h v c m U g d 2 V h b H R o L 1 R 5 c G U g b W 9 k a W Z p w 6 k u e 0 N v b H V t b j E y N z E s M T I 3 M H 0 m c X V v d D s s J n F 1 b 3 Q 7 U 2 V j d G l v b j E v T 2 Z m c 2 h v c m U g d 2 V h b H R o L 1 R 5 c G U g b W 9 k a W Z p w 6 k u e 0 N v b H V t b j E y N z I s M T I 3 M X 0 m c X V v d D s s J n F 1 b 3 Q 7 U 2 V j d G l v b j E v T 2 Z m c 2 h v c m U g d 2 V h b H R o L 1 R 5 c G U g b W 9 k a W Z p w 6 k u e 0 N v b H V t b j E y N z M s M T I 3 M n 0 m c X V v d D s s J n F 1 b 3 Q 7 U 2 V j d G l v b j E v T 2 Z m c 2 h v c m U g d 2 V h b H R o L 1 R 5 c G U g b W 9 k a W Z p w 6 k u e 0 N v b H V t b j E y N z Q s M T I 3 M 3 0 m c X V v d D s s J n F 1 b 3 Q 7 U 2 V j d G l v b j E v T 2 Z m c 2 h v c m U g d 2 V h b H R o L 1 R 5 c G U g b W 9 k a W Z p w 6 k u e 0 N v b H V t b j E y N z U s M T I 3 N H 0 m c X V v d D s s J n F 1 b 3 Q 7 U 2 V j d G l v b j E v T 2 Z m c 2 h v c m U g d 2 V h b H R o L 1 R 5 c G U g b W 9 k a W Z p w 6 k u e 0 N v b H V t b j E y N z Y s M T I 3 N X 0 m c X V v d D s s J n F 1 b 3 Q 7 U 2 V j d G l v b j E v T 2 Z m c 2 h v c m U g d 2 V h b H R o L 1 R 5 c G U g b W 9 k a W Z p w 6 k u e 0 N v b H V t b j E y N z c s M T I 3 N n 0 m c X V v d D s s J n F 1 b 3 Q 7 U 2 V j d G l v b j E v T 2 Z m c 2 h v c m U g d 2 V h b H R o L 1 R 5 c G U g b W 9 k a W Z p w 6 k u e 0 N v b H V t b j E y N z g s M T I 3 N 3 0 m c X V v d D s s J n F 1 b 3 Q 7 U 2 V j d G l v b j E v T 2 Z m c 2 h v c m U g d 2 V h b H R o L 1 R 5 c G U g b W 9 k a W Z p w 6 k u e 0 N v b H V t b j E y N z k s M T I 3 O H 0 m c X V v d D s s J n F 1 b 3 Q 7 U 2 V j d G l v b j E v T 2 Z m c 2 h v c m U g d 2 V h b H R o L 1 R 5 c G U g b W 9 k a W Z p w 6 k u e 0 N v b H V t b j E y O D A s M T I 3 O X 0 m c X V v d D s s J n F 1 b 3 Q 7 U 2 V j d G l v b j E v T 2 Z m c 2 h v c m U g d 2 V h b H R o L 1 R 5 c G U g b W 9 k a W Z p w 6 k u e 0 N v b H V t b j E y O D E s M T I 4 M H 0 m c X V v d D s s J n F 1 b 3 Q 7 U 2 V j d G l v b j E v T 2 Z m c 2 h v c m U g d 2 V h b H R o L 1 R 5 c G U g b W 9 k a W Z p w 6 k u e 0 N v b H V t b j E y O D I s M T I 4 M X 0 m c X V v d D s s J n F 1 b 3 Q 7 U 2 V j d G l v b j E v T 2 Z m c 2 h v c m U g d 2 V h b H R o L 1 R 5 c G U g b W 9 k a W Z p w 6 k u e 0 N v b H V t b j E y O D M s M T I 4 M n 0 m c X V v d D s s J n F 1 b 3 Q 7 U 2 V j d G l v b j E v T 2 Z m c 2 h v c m U g d 2 V h b H R o L 1 R 5 c G U g b W 9 k a W Z p w 6 k u e 0 N v b H V t b j E y O D Q s M T I 4 M 3 0 m c X V v d D s s J n F 1 b 3 Q 7 U 2 V j d G l v b j E v T 2 Z m c 2 h v c m U g d 2 V h b H R o L 1 R 5 c G U g b W 9 k a W Z p w 6 k u e 0 N v b H V t b j E y O D U s M T I 4 N H 0 m c X V v d D s s J n F 1 b 3 Q 7 U 2 V j d G l v b j E v T 2 Z m c 2 h v c m U g d 2 V h b H R o L 1 R 5 c G U g b W 9 k a W Z p w 6 k u e 0 N v b H V t b j E y O D Y s M T I 4 N X 0 m c X V v d D s s J n F 1 b 3 Q 7 U 2 V j d G l v b j E v T 2 Z m c 2 h v c m U g d 2 V h b H R o L 1 R 5 c G U g b W 9 k a W Z p w 6 k u e 0 N v b H V t b j E y O D c s M T I 4 N n 0 m c X V v d D s s J n F 1 b 3 Q 7 U 2 V j d G l v b j E v T 2 Z m c 2 h v c m U g d 2 V h b H R o L 1 R 5 c G U g b W 9 k a W Z p w 6 k u e 0 N v b H V t b j E y O D g s M T I 4 N 3 0 m c X V v d D s s J n F 1 b 3 Q 7 U 2 V j d G l v b j E v T 2 Z m c 2 h v c m U g d 2 V h b H R o L 1 R 5 c G U g b W 9 k a W Z p w 6 k u e 0 N v b H V t b j E y O D k s M T I 4 O H 0 m c X V v d D s s J n F 1 b 3 Q 7 U 2 V j d G l v b j E v T 2 Z m c 2 h v c m U g d 2 V h b H R o L 1 R 5 c G U g b W 9 k a W Z p w 6 k u e 0 N v b H V t b j E y O T A s M T I 4 O X 0 m c X V v d D s s J n F 1 b 3 Q 7 U 2 V j d G l v b j E v T 2 Z m c 2 h v c m U g d 2 V h b H R o L 1 R 5 c G U g b W 9 k a W Z p w 6 k u e 0 N v b H V t b j E y O T E s M T I 5 M H 0 m c X V v d D s s J n F 1 b 3 Q 7 U 2 V j d G l v b j E v T 2 Z m c 2 h v c m U g d 2 V h b H R o L 1 R 5 c G U g b W 9 k a W Z p w 6 k u e 0 N v b H V t b j E y O T I s M T I 5 M X 0 m c X V v d D s s J n F 1 b 3 Q 7 U 2 V j d G l v b j E v T 2 Z m c 2 h v c m U g d 2 V h b H R o L 1 R 5 c G U g b W 9 k a W Z p w 6 k u e 0 N v b H V t b j E y O T M s M T I 5 M n 0 m c X V v d D s s J n F 1 b 3 Q 7 U 2 V j d G l v b j E v T 2 Z m c 2 h v c m U g d 2 V h b H R o L 1 R 5 c G U g b W 9 k a W Z p w 6 k u e 0 N v b H V t b j E y O T Q s M T I 5 M 3 0 m c X V v d D s s J n F 1 b 3 Q 7 U 2 V j d G l v b j E v T 2 Z m c 2 h v c m U g d 2 V h b H R o L 1 R 5 c G U g b W 9 k a W Z p w 6 k u e 0 N v b H V t b j E y O T U s M T I 5 N H 0 m c X V v d D s s J n F 1 b 3 Q 7 U 2 V j d G l v b j E v T 2 Z m c 2 h v c m U g d 2 V h b H R o L 1 R 5 c G U g b W 9 k a W Z p w 6 k u e 0 N v b H V t b j E y O T Y s M T I 5 N X 0 m c X V v d D s s J n F 1 b 3 Q 7 U 2 V j d G l v b j E v T 2 Z m c 2 h v c m U g d 2 V h b H R o L 1 R 5 c G U g b W 9 k a W Z p w 6 k u e 0 N v b H V t b j E y O T c s M T I 5 N n 0 m c X V v d D s s J n F 1 b 3 Q 7 U 2 V j d G l v b j E v T 2 Z m c 2 h v c m U g d 2 V h b H R o L 1 R 5 c G U g b W 9 k a W Z p w 6 k u e 0 N v b H V t b j E y O T g s M T I 5 N 3 0 m c X V v d D s s J n F 1 b 3 Q 7 U 2 V j d G l v b j E v T 2 Z m c 2 h v c m U g d 2 V h b H R o L 1 R 5 c G U g b W 9 k a W Z p w 6 k u e 0 N v b H V t b j E y O T k s M T I 5 O H 0 m c X V v d D s s J n F 1 b 3 Q 7 U 2 V j d G l v b j E v T 2 Z m c 2 h v c m U g d 2 V h b H R o L 1 R 5 c G U g b W 9 k a W Z p w 6 k u e 0 N v b H V t b j E z M D A s M T I 5 O X 0 m c X V v d D s s J n F 1 b 3 Q 7 U 2 V j d G l v b j E v T 2 Z m c 2 h v c m U g d 2 V h b H R o L 1 R 5 c G U g b W 9 k a W Z p w 6 k u e 0 N v b H V t b j E z M D E s M T M w M H 0 m c X V v d D s s J n F 1 b 3 Q 7 U 2 V j d G l v b j E v T 2 Z m c 2 h v c m U g d 2 V h b H R o L 1 R 5 c G U g b W 9 k a W Z p w 6 k u e 0 N v b H V t b j E z M D I s M T M w M X 0 m c X V v d D s s J n F 1 b 3 Q 7 U 2 V j d G l v b j E v T 2 Z m c 2 h v c m U g d 2 V h b H R o L 1 R 5 c G U g b W 9 k a W Z p w 6 k u e 0 N v b H V t b j E z M D M s M T M w M n 0 m c X V v d D s s J n F 1 b 3 Q 7 U 2 V j d G l v b j E v T 2 Z m c 2 h v c m U g d 2 V h b H R o L 1 R 5 c G U g b W 9 k a W Z p w 6 k u e 0 N v b H V t b j E z M D Q s M T M w M 3 0 m c X V v d D s s J n F 1 b 3 Q 7 U 2 V j d G l v b j E v T 2 Z m c 2 h v c m U g d 2 V h b H R o L 1 R 5 c G U g b W 9 k a W Z p w 6 k u e 0 N v b H V t b j E z M D U s M T M w N H 0 m c X V v d D s s J n F 1 b 3 Q 7 U 2 V j d G l v b j E v T 2 Z m c 2 h v c m U g d 2 V h b H R o L 1 R 5 c G U g b W 9 k a W Z p w 6 k u e 0 N v b H V t b j E z M D Y s M T M w N X 0 m c X V v d D s s J n F 1 b 3 Q 7 U 2 V j d G l v b j E v T 2 Z m c 2 h v c m U g d 2 V h b H R o L 1 R 5 c G U g b W 9 k a W Z p w 6 k u e 0 N v b H V t b j E z M D c s M T M w N n 0 m c X V v d D s s J n F 1 b 3 Q 7 U 2 V j d G l v b j E v T 2 Z m c 2 h v c m U g d 2 V h b H R o L 1 R 5 c G U g b W 9 k a W Z p w 6 k u e 0 N v b H V t b j E z M D g s M T M w N 3 0 m c X V v d D s s J n F 1 b 3 Q 7 U 2 V j d G l v b j E v T 2 Z m c 2 h v c m U g d 2 V h b H R o L 1 R 5 c G U g b W 9 k a W Z p w 6 k u e 0 N v b H V t b j E z M D k s M T M w O H 0 m c X V v d D s s J n F 1 b 3 Q 7 U 2 V j d G l v b j E v T 2 Z m c 2 h v c m U g d 2 V h b H R o L 1 R 5 c G U g b W 9 k a W Z p w 6 k u e 0 N v b H V t b j E z M T A s M T M w O X 0 m c X V v d D s s J n F 1 b 3 Q 7 U 2 V j d G l v b j E v T 2 Z m c 2 h v c m U g d 2 V h b H R o L 1 R 5 c G U g b W 9 k a W Z p w 6 k u e 0 N v b H V t b j E z M T E s M T M x M H 0 m c X V v d D s s J n F 1 b 3 Q 7 U 2 V j d G l v b j E v T 2 Z m c 2 h v c m U g d 2 V h b H R o L 1 R 5 c G U g b W 9 k a W Z p w 6 k u e 0 N v b H V t b j E z M T I s M T M x M X 0 m c X V v d D s s J n F 1 b 3 Q 7 U 2 V j d G l v b j E v T 2 Z m c 2 h v c m U g d 2 V h b H R o L 1 R 5 c G U g b W 9 k a W Z p w 6 k u e 0 N v b H V t b j E z M T M s M T M x M n 0 m c X V v d D s s J n F 1 b 3 Q 7 U 2 V j d G l v b j E v T 2 Z m c 2 h v c m U g d 2 V h b H R o L 1 R 5 c G U g b W 9 k a W Z p w 6 k u e 0 N v b H V t b j E z M T Q s M T M x M 3 0 m c X V v d D s s J n F 1 b 3 Q 7 U 2 V j d G l v b j E v T 2 Z m c 2 h v c m U g d 2 V h b H R o L 1 R 5 c G U g b W 9 k a W Z p w 6 k u e 0 N v b H V t b j E z M T U s M T M x N H 0 m c X V v d D s s J n F 1 b 3 Q 7 U 2 V j d G l v b j E v T 2 Z m c 2 h v c m U g d 2 V h b H R o L 1 R 5 c G U g b W 9 k a W Z p w 6 k u e 0 N v b H V t b j E z M T Y s M T M x N X 0 m c X V v d D s s J n F 1 b 3 Q 7 U 2 V j d G l v b j E v T 2 Z m c 2 h v c m U g d 2 V h b H R o L 1 R 5 c G U g b W 9 k a W Z p w 6 k u e 0 N v b H V t b j E z M T c s M T M x N n 0 m c X V v d D s s J n F 1 b 3 Q 7 U 2 V j d G l v b j E v T 2 Z m c 2 h v c m U g d 2 V h b H R o L 1 R 5 c G U g b W 9 k a W Z p w 6 k u e 0 N v b H V t b j E z M T g s M T M x N 3 0 m c X V v d D s s J n F 1 b 3 Q 7 U 2 V j d G l v b j E v T 2 Z m c 2 h v c m U g d 2 V h b H R o L 1 R 5 c G U g b W 9 k a W Z p w 6 k u e 0 N v b H V t b j E z M T k s M T M x O H 0 m c X V v d D s s J n F 1 b 3 Q 7 U 2 V j d G l v b j E v T 2 Z m c 2 h v c m U g d 2 V h b H R o L 1 R 5 c G U g b W 9 k a W Z p w 6 k u e 0 N v b H V t b j E z M j A s M T M x O X 0 m c X V v d D s s J n F 1 b 3 Q 7 U 2 V j d G l v b j E v T 2 Z m c 2 h v c m U g d 2 V h b H R o L 1 R 5 c G U g b W 9 k a W Z p w 6 k u e 0 N v b H V t b j E z M j E s M T M y M H 0 m c X V v d D s s J n F 1 b 3 Q 7 U 2 V j d G l v b j E v T 2 Z m c 2 h v c m U g d 2 V h b H R o L 1 R 5 c G U g b W 9 k a W Z p w 6 k u e 0 N v b H V t b j E z M j I s M T M y M X 0 m c X V v d D s s J n F 1 b 3 Q 7 U 2 V j d G l v b j E v T 2 Z m c 2 h v c m U g d 2 V h b H R o L 1 R 5 c G U g b W 9 k a W Z p w 6 k u e 0 N v b H V t b j E z M j M s M T M y M n 0 m c X V v d D s s J n F 1 b 3 Q 7 U 2 V j d G l v b j E v T 2 Z m c 2 h v c m U g d 2 V h b H R o L 1 R 5 c G U g b W 9 k a W Z p w 6 k u e 0 N v b H V t b j E z M j Q s M T M y M 3 0 m c X V v d D s s J n F 1 b 3 Q 7 U 2 V j d G l v b j E v T 2 Z m c 2 h v c m U g d 2 V h b H R o L 1 R 5 c G U g b W 9 k a W Z p w 6 k u e 0 N v b H V t b j E z M j U s M T M y N H 0 m c X V v d D s s J n F 1 b 3 Q 7 U 2 V j d G l v b j E v T 2 Z m c 2 h v c m U g d 2 V h b H R o L 1 R 5 c G U g b W 9 k a W Z p w 6 k u e 0 N v b H V t b j E z M j Y s M T M y N X 0 m c X V v d D s s J n F 1 b 3 Q 7 U 2 V j d G l v b j E v T 2 Z m c 2 h v c m U g d 2 V h b H R o L 1 R 5 c G U g b W 9 k a W Z p w 6 k u e 0 N v b H V t b j E z M j c s M T M y N n 0 m c X V v d D s s J n F 1 b 3 Q 7 U 2 V j d G l v b j E v T 2 Z m c 2 h v c m U g d 2 V h b H R o L 1 R 5 c G U g b W 9 k a W Z p w 6 k u e 0 N v b H V t b j E z M j g s M T M y N 3 0 m c X V v d D s s J n F 1 b 3 Q 7 U 2 V j d G l v b j E v T 2 Z m c 2 h v c m U g d 2 V h b H R o L 1 R 5 c G U g b W 9 k a W Z p w 6 k u e 0 N v b H V t b j E z M j k s M T M y O H 0 m c X V v d D s s J n F 1 b 3 Q 7 U 2 V j d G l v b j E v T 2 Z m c 2 h v c m U g d 2 V h b H R o L 1 R 5 c G U g b W 9 k a W Z p w 6 k u e 0 N v b H V t b j E z M z A s M T M y O X 0 m c X V v d D s s J n F 1 b 3 Q 7 U 2 V j d G l v b j E v T 2 Z m c 2 h v c m U g d 2 V h b H R o L 1 R 5 c G U g b W 9 k a W Z p w 6 k u e 0 N v b H V t b j E z M z E s M T M z M H 0 m c X V v d D s s J n F 1 b 3 Q 7 U 2 V j d G l v b j E v T 2 Z m c 2 h v c m U g d 2 V h b H R o L 1 R 5 c G U g b W 9 k a W Z p w 6 k u e 0 N v b H V t b j E z M z I s M T M z M X 0 m c X V v d D s s J n F 1 b 3 Q 7 U 2 V j d G l v b j E v T 2 Z m c 2 h v c m U g d 2 V h b H R o L 1 R 5 c G U g b W 9 k a W Z p w 6 k u e 0 N v b H V t b j E z M z M s M T M z M n 0 m c X V v d D s s J n F 1 b 3 Q 7 U 2 V j d G l v b j E v T 2 Z m c 2 h v c m U g d 2 V h b H R o L 1 R 5 c G U g b W 9 k a W Z p w 6 k u e 0 N v b H V t b j E z M z Q s M T M z M 3 0 m c X V v d D s s J n F 1 b 3 Q 7 U 2 V j d G l v b j E v T 2 Z m c 2 h v c m U g d 2 V h b H R o L 1 R 5 c G U g b W 9 k a W Z p w 6 k u e 0 N v b H V t b j E z M z U s M T M z N H 0 m c X V v d D s s J n F 1 b 3 Q 7 U 2 V j d G l v b j E v T 2 Z m c 2 h v c m U g d 2 V h b H R o L 1 R 5 c G U g b W 9 k a W Z p w 6 k u e 0 N v b H V t b j E z M z Y s M T M z N X 0 m c X V v d D s s J n F 1 b 3 Q 7 U 2 V j d G l v b j E v T 2 Z m c 2 h v c m U g d 2 V h b H R o L 1 R 5 c G U g b W 9 k a W Z p w 6 k u e 0 N v b H V t b j E z M z c s M T M z N n 0 m c X V v d D s s J n F 1 b 3 Q 7 U 2 V j d G l v b j E v T 2 Z m c 2 h v c m U g d 2 V h b H R o L 1 R 5 c G U g b W 9 k a W Z p w 6 k u e 0 N v b H V t b j E z M z g s M T M z N 3 0 m c X V v d D s s J n F 1 b 3 Q 7 U 2 V j d G l v b j E v T 2 Z m c 2 h v c m U g d 2 V h b H R o L 1 R 5 c G U g b W 9 k a W Z p w 6 k u e 0 N v b H V t b j E z M z k s M T M z O H 0 m c X V v d D s s J n F 1 b 3 Q 7 U 2 V j d G l v b j E v T 2 Z m c 2 h v c m U g d 2 V h b H R o L 1 R 5 c G U g b W 9 k a W Z p w 6 k u e 0 N v b H V t b j E z N D A s M T M z O X 0 m c X V v d D s s J n F 1 b 3 Q 7 U 2 V j d G l v b j E v T 2 Z m c 2 h v c m U g d 2 V h b H R o L 1 R 5 c G U g b W 9 k a W Z p w 6 k u e 0 N v b H V t b j E z N D E s M T M 0 M H 0 m c X V v d D s s J n F 1 b 3 Q 7 U 2 V j d G l v b j E v T 2 Z m c 2 h v c m U g d 2 V h b H R o L 1 R 5 c G U g b W 9 k a W Z p w 6 k u e 0 N v b H V t b j E z N D I s M T M 0 M X 0 m c X V v d D s s J n F 1 b 3 Q 7 U 2 V j d G l v b j E v T 2 Z m c 2 h v c m U g d 2 V h b H R o L 1 R 5 c G U g b W 9 k a W Z p w 6 k u e 0 N v b H V t b j E z N D M s M T M 0 M n 0 m c X V v d D s s J n F 1 b 3 Q 7 U 2 V j d G l v b j E v T 2 Z m c 2 h v c m U g d 2 V h b H R o L 1 R 5 c G U g b W 9 k a W Z p w 6 k u e 0 N v b H V t b j E z N D Q s M T M 0 M 3 0 m c X V v d D s s J n F 1 b 3 Q 7 U 2 V j d G l v b j E v T 2 Z m c 2 h v c m U g d 2 V h b H R o L 1 R 5 c G U g b W 9 k a W Z p w 6 k u e 0 N v b H V t b j E z N D U s M T M 0 N H 0 m c X V v d D s s J n F 1 b 3 Q 7 U 2 V j d G l v b j E v T 2 Z m c 2 h v c m U g d 2 V h b H R o L 1 R 5 c G U g b W 9 k a W Z p w 6 k u e 0 N v b H V t b j E z N D Y s M T M 0 N X 0 m c X V v d D s s J n F 1 b 3 Q 7 U 2 V j d G l v b j E v T 2 Z m c 2 h v c m U g d 2 V h b H R o L 1 R 5 c G U g b W 9 k a W Z p w 6 k u e 0 N v b H V t b j E z N D c s M T M 0 N n 0 m c X V v d D s s J n F 1 b 3 Q 7 U 2 V j d G l v b j E v T 2 Z m c 2 h v c m U g d 2 V h b H R o L 1 R 5 c G U g b W 9 k a W Z p w 6 k u e 0 N v b H V t b j E z N D g s M T M 0 N 3 0 m c X V v d D s s J n F 1 b 3 Q 7 U 2 V j d G l v b j E v T 2 Z m c 2 h v c m U g d 2 V h b H R o L 1 R 5 c G U g b W 9 k a W Z p w 6 k u e 0 N v b H V t b j E z N D k s M T M 0 O H 0 m c X V v d D s s J n F 1 b 3 Q 7 U 2 V j d G l v b j E v T 2 Z m c 2 h v c m U g d 2 V h b H R o L 1 R 5 c G U g b W 9 k a W Z p w 6 k u e 0 N v b H V t b j E z N T A s M T M 0 O X 0 m c X V v d D s s J n F 1 b 3 Q 7 U 2 V j d G l v b j E v T 2 Z m c 2 h v c m U g d 2 V h b H R o L 1 R 5 c G U g b W 9 k a W Z p w 6 k u e 0 N v b H V t b j E z N T E s M T M 1 M H 0 m c X V v d D s s J n F 1 b 3 Q 7 U 2 V j d G l v b j E v T 2 Z m c 2 h v c m U g d 2 V h b H R o L 1 R 5 c G U g b W 9 k a W Z p w 6 k u e 0 N v b H V t b j E z N T I s M T M 1 M X 0 m c X V v d D s s J n F 1 b 3 Q 7 U 2 V j d G l v b j E v T 2 Z m c 2 h v c m U g d 2 V h b H R o L 1 R 5 c G U g b W 9 k a W Z p w 6 k u e 0 N v b H V t b j E z N T M s M T M 1 M n 0 m c X V v d D s s J n F 1 b 3 Q 7 U 2 V j d G l v b j E v T 2 Z m c 2 h v c m U g d 2 V h b H R o L 1 R 5 c G U g b W 9 k a W Z p w 6 k u e 0 N v b H V t b j E z N T Q s M T M 1 M 3 0 m c X V v d D s s J n F 1 b 3 Q 7 U 2 V j d G l v b j E v T 2 Z m c 2 h v c m U g d 2 V h b H R o L 1 R 5 c G U g b W 9 k a W Z p w 6 k u e 0 N v b H V t b j E z N T U s M T M 1 N H 0 m c X V v d D s s J n F 1 b 3 Q 7 U 2 V j d G l v b j E v T 2 Z m c 2 h v c m U g d 2 V h b H R o L 1 R 5 c G U g b W 9 k a W Z p w 6 k u e 0 N v b H V t b j E z N T Y s M T M 1 N X 0 m c X V v d D s s J n F 1 b 3 Q 7 U 2 V j d G l v b j E v T 2 Z m c 2 h v c m U g d 2 V h b H R o L 1 R 5 c G U g b W 9 k a W Z p w 6 k u e 0 N v b H V t b j E z N T c s M T M 1 N n 0 m c X V v d D s s J n F 1 b 3 Q 7 U 2 V j d G l v b j E v T 2 Z m c 2 h v c m U g d 2 V h b H R o L 1 R 5 c G U g b W 9 k a W Z p w 6 k u e 0 N v b H V t b j E z N T g s M T M 1 N 3 0 m c X V v d D s s J n F 1 b 3 Q 7 U 2 V j d G l v b j E v T 2 Z m c 2 h v c m U g d 2 V h b H R o L 1 R 5 c G U g b W 9 k a W Z p w 6 k u e 0 N v b H V t b j E z N T k s M T M 1 O H 0 m c X V v d D s s J n F 1 b 3 Q 7 U 2 V j d G l v b j E v T 2 Z m c 2 h v c m U g d 2 V h b H R o L 1 R 5 c G U g b W 9 k a W Z p w 6 k u e 0 N v b H V t b j E z N j A s M T M 1 O X 0 m c X V v d D s s J n F 1 b 3 Q 7 U 2 V j d G l v b j E v T 2 Z m c 2 h v c m U g d 2 V h b H R o L 1 R 5 c G U g b W 9 k a W Z p w 6 k u e 0 N v b H V t b j E z N j E s M T M 2 M H 0 m c X V v d D s s J n F 1 b 3 Q 7 U 2 V j d G l v b j E v T 2 Z m c 2 h v c m U g d 2 V h b H R o L 1 R 5 c G U g b W 9 k a W Z p w 6 k u e 0 N v b H V t b j E z N j I s M T M 2 M X 0 m c X V v d D s s J n F 1 b 3 Q 7 U 2 V j d G l v b j E v T 2 Z m c 2 h v c m U g d 2 V h b H R o L 1 R 5 c G U g b W 9 k a W Z p w 6 k u e 0 N v b H V t b j E z N j M s M T M 2 M n 0 m c X V v d D s s J n F 1 b 3 Q 7 U 2 V j d G l v b j E v T 2 Z m c 2 h v c m U g d 2 V h b H R o L 1 R 5 c G U g b W 9 k a W Z p w 6 k u e 0 N v b H V t b j E z N j Q s M T M 2 M 3 0 m c X V v d D s s J n F 1 b 3 Q 7 U 2 V j d G l v b j E v T 2 Z m c 2 h v c m U g d 2 V h b H R o L 1 R 5 c G U g b W 9 k a W Z p w 6 k u e 0 N v b H V t b j E z N j U s M T M 2 N H 0 m c X V v d D s s J n F 1 b 3 Q 7 U 2 V j d G l v b j E v T 2 Z m c 2 h v c m U g d 2 V h b H R o L 1 R 5 c G U g b W 9 k a W Z p w 6 k u e 0 N v b H V t b j E z N j Y s M T M 2 N X 0 m c X V v d D s s J n F 1 b 3 Q 7 U 2 V j d G l v b j E v T 2 Z m c 2 h v c m U g d 2 V h b H R o L 1 R 5 c G U g b W 9 k a W Z p w 6 k u e 0 N v b H V t b j E z N j c s M T M 2 N n 0 m c X V v d D s s J n F 1 b 3 Q 7 U 2 V j d G l v b j E v T 2 Z m c 2 h v c m U g d 2 V h b H R o L 1 R 5 c G U g b W 9 k a W Z p w 6 k u e 0 N v b H V t b j E z N j g s M T M 2 N 3 0 m c X V v d D s s J n F 1 b 3 Q 7 U 2 V j d G l v b j E v T 2 Z m c 2 h v c m U g d 2 V h b H R o L 1 R 5 c G U g b W 9 k a W Z p w 6 k u e 0 N v b H V t b j E z N j k s M T M 2 O H 0 m c X V v d D s s J n F 1 b 3 Q 7 U 2 V j d G l v b j E v T 2 Z m c 2 h v c m U g d 2 V h b H R o L 1 R 5 c G U g b W 9 k a W Z p w 6 k u e 0 N v b H V t b j E z N z A s M T M 2 O X 0 m c X V v d D s s J n F 1 b 3 Q 7 U 2 V j d G l v b j E v T 2 Z m c 2 h v c m U g d 2 V h b H R o L 1 R 5 c G U g b W 9 k a W Z p w 6 k u e 0 N v b H V t b j E z N z E s M T M 3 M H 0 m c X V v d D s s J n F 1 b 3 Q 7 U 2 V j d G l v b j E v T 2 Z m c 2 h v c m U g d 2 V h b H R o L 1 R 5 c G U g b W 9 k a W Z p w 6 k u e 0 N v b H V t b j E z N z I s M T M 3 M X 0 m c X V v d D s s J n F 1 b 3 Q 7 U 2 V j d G l v b j E v T 2 Z m c 2 h v c m U g d 2 V h b H R o L 1 R 5 c G U g b W 9 k a W Z p w 6 k u e 0 N v b H V t b j E z N z M s M T M 3 M n 0 m c X V v d D s s J n F 1 b 3 Q 7 U 2 V j d G l v b j E v T 2 Z m c 2 h v c m U g d 2 V h b H R o L 1 R 5 c G U g b W 9 k a W Z p w 6 k u e 0 N v b H V t b j E z N z Q s M T M 3 M 3 0 m c X V v d D s s J n F 1 b 3 Q 7 U 2 V j d G l v b j E v T 2 Z m c 2 h v c m U g d 2 V h b H R o L 1 R 5 c G U g b W 9 k a W Z p w 6 k u e 0 N v b H V t b j E z N z U s M T M 3 N H 0 m c X V v d D s s J n F 1 b 3 Q 7 U 2 V j d G l v b j E v T 2 Z m c 2 h v c m U g d 2 V h b H R o L 1 R 5 c G U g b W 9 k a W Z p w 6 k u e 0 N v b H V t b j E z N z Y s M T M 3 N X 0 m c X V v d D s s J n F 1 b 3 Q 7 U 2 V j d G l v b j E v T 2 Z m c 2 h v c m U g d 2 V h b H R o L 1 R 5 c G U g b W 9 k a W Z p w 6 k u e 0 N v b H V t b j E z N z c s M T M 3 N n 0 m c X V v d D s s J n F 1 b 3 Q 7 U 2 V j d G l v b j E v T 2 Z m c 2 h v c m U g d 2 V h b H R o L 1 R 5 c G U g b W 9 k a W Z p w 6 k u e 0 N v b H V t b j E z N z g s M T M 3 N 3 0 m c X V v d D s s J n F 1 b 3 Q 7 U 2 V j d G l v b j E v T 2 Z m c 2 h v c m U g d 2 V h b H R o L 1 R 5 c G U g b W 9 k a W Z p w 6 k u e 0 N v b H V t b j E z N z k s M T M 3 O H 0 m c X V v d D s s J n F 1 b 3 Q 7 U 2 V j d G l v b j E v T 2 Z m c 2 h v c m U g d 2 V h b H R o L 1 R 5 c G U g b W 9 k a W Z p w 6 k u e 0 N v b H V t b j E z O D A s M T M 3 O X 0 m c X V v d D s s J n F 1 b 3 Q 7 U 2 V j d G l v b j E v T 2 Z m c 2 h v c m U g d 2 V h b H R o L 1 R 5 c G U g b W 9 k a W Z p w 6 k u e 0 N v b H V t b j E z O D E s M T M 4 M H 0 m c X V v d D s s J n F 1 b 3 Q 7 U 2 V j d G l v b j E v T 2 Z m c 2 h v c m U g d 2 V h b H R o L 1 R 5 c G U g b W 9 k a W Z p w 6 k u e 0 N v b H V t b j E z O D I s M T M 4 M X 0 m c X V v d D s s J n F 1 b 3 Q 7 U 2 V j d G l v b j E v T 2 Z m c 2 h v c m U g d 2 V h b H R o L 1 R 5 c G U g b W 9 k a W Z p w 6 k u e 0 N v b H V t b j E z O D M s M T M 4 M n 0 m c X V v d D s s J n F 1 b 3 Q 7 U 2 V j d G l v b j E v T 2 Z m c 2 h v c m U g d 2 V h b H R o L 1 R 5 c G U g b W 9 k a W Z p w 6 k u e 0 N v b H V t b j E z O D Q s M T M 4 M 3 0 m c X V v d D s s J n F 1 b 3 Q 7 U 2 V j d G l v b j E v T 2 Z m c 2 h v c m U g d 2 V h b H R o L 1 R 5 c G U g b W 9 k a W Z p w 6 k u e 0 N v b H V t b j E z O D U s M T M 4 N H 0 m c X V v d D s s J n F 1 b 3 Q 7 U 2 V j d G l v b j E v T 2 Z m c 2 h v c m U g d 2 V h b H R o L 1 R 5 c G U g b W 9 k a W Z p w 6 k u e 0 N v b H V t b j E z O D Y s M T M 4 N X 0 m c X V v d D s s J n F 1 b 3 Q 7 U 2 V j d G l v b j E v T 2 Z m c 2 h v c m U g d 2 V h b H R o L 1 R 5 c G U g b W 9 k a W Z p w 6 k u e 0 N v b H V t b j E z O D c s M T M 4 N n 0 m c X V v d D s s J n F 1 b 3 Q 7 U 2 V j d G l v b j E v T 2 Z m c 2 h v c m U g d 2 V h b H R o L 1 R 5 c G U g b W 9 k a W Z p w 6 k u e 0 N v b H V t b j E z O D g s M T M 4 N 3 0 m c X V v d D s s J n F 1 b 3 Q 7 U 2 V j d G l v b j E v T 2 Z m c 2 h v c m U g d 2 V h b H R o L 1 R 5 c G U g b W 9 k a W Z p w 6 k u e 0 N v b H V t b j E z O D k s M T M 4 O H 0 m c X V v d D s s J n F 1 b 3 Q 7 U 2 V j d G l v b j E v T 2 Z m c 2 h v c m U g d 2 V h b H R o L 1 R 5 c G U g b W 9 k a W Z p w 6 k u e 0 N v b H V t b j E z O T A s M T M 4 O X 0 m c X V v d D s s J n F 1 b 3 Q 7 U 2 V j d G l v b j E v T 2 Z m c 2 h v c m U g d 2 V h b H R o L 1 R 5 c G U g b W 9 k a W Z p w 6 k u e 0 N v b H V t b j E z O T E s M T M 5 M H 0 m c X V v d D s s J n F 1 b 3 Q 7 U 2 V j d G l v b j E v T 2 Z m c 2 h v c m U g d 2 V h b H R o L 1 R 5 c G U g b W 9 k a W Z p w 6 k u e 0 N v b H V t b j E z O T I s M T M 5 M X 0 m c X V v d D s s J n F 1 b 3 Q 7 U 2 V j d G l v b j E v T 2 Z m c 2 h v c m U g d 2 V h b H R o L 1 R 5 c G U g b W 9 k a W Z p w 6 k u e 0 N v b H V t b j E z O T M s M T M 5 M n 0 m c X V v d D s s J n F 1 b 3 Q 7 U 2 V j d G l v b j E v T 2 Z m c 2 h v c m U g d 2 V h b H R o L 1 R 5 c G U g b W 9 k a W Z p w 6 k u e 0 N v b H V t b j E z O T Q s M T M 5 M 3 0 m c X V v d D s s J n F 1 b 3 Q 7 U 2 V j d G l v b j E v T 2 Z m c 2 h v c m U g d 2 V h b H R o L 1 R 5 c G U g b W 9 k a W Z p w 6 k u e 0 N v b H V t b j E z O T U s M T M 5 N H 0 m c X V v d D s s J n F 1 b 3 Q 7 U 2 V j d G l v b j E v T 2 Z m c 2 h v c m U g d 2 V h b H R o L 1 R 5 c G U g b W 9 k a W Z p w 6 k u e 0 N v b H V t b j E z O T Y s M T M 5 N X 0 m c X V v d D s s J n F 1 b 3 Q 7 U 2 V j d G l v b j E v T 2 Z m c 2 h v c m U g d 2 V h b H R o L 1 R 5 c G U g b W 9 k a W Z p w 6 k u e 0 N v b H V t b j E z O T c s M T M 5 N n 0 m c X V v d D s s J n F 1 b 3 Q 7 U 2 V j d G l v b j E v T 2 Z m c 2 h v c m U g d 2 V h b H R o L 1 R 5 c G U g b W 9 k a W Z p w 6 k u e 0 N v b H V t b j E z O T g s M T M 5 N 3 0 m c X V v d D s s J n F 1 b 3 Q 7 U 2 V j d G l v b j E v T 2 Z m c 2 h v c m U g d 2 V h b H R o L 1 R 5 c G U g b W 9 k a W Z p w 6 k u e 0 N v b H V t b j E z O T k s M T M 5 O H 0 m c X V v d D s s J n F 1 b 3 Q 7 U 2 V j d G l v b j E v T 2 Z m c 2 h v c m U g d 2 V h b H R o L 1 R 5 c G U g b W 9 k a W Z p w 6 k u e 0 N v b H V t b j E 0 M D A s M T M 5 O X 0 m c X V v d D s s J n F 1 b 3 Q 7 U 2 V j d G l v b j E v T 2 Z m c 2 h v c m U g d 2 V h b H R o L 1 R 5 c G U g b W 9 k a W Z p w 6 k u e 0 N v b H V t b j E 0 M D E s M T Q w M H 0 m c X V v d D s s J n F 1 b 3 Q 7 U 2 V j d G l v b j E v T 2 Z m c 2 h v c m U g d 2 V h b H R o L 1 R 5 c G U g b W 9 k a W Z p w 6 k u e 0 N v b H V t b j E 0 M D I s M T Q w M X 0 m c X V v d D s s J n F 1 b 3 Q 7 U 2 V j d G l v b j E v T 2 Z m c 2 h v c m U g d 2 V h b H R o L 1 R 5 c G U g b W 9 k a W Z p w 6 k u e 0 N v b H V t b j E 0 M D M s M T Q w M n 0 m c X V v d D s s J n F 1 b 3 Q 7 U 2 V j d G l v b j E v T 2 Z m c 2 h v c m U g d 2 V h b H R o L 1 R 5 c G U g b W 9 k a W Z p w 6 k u e 0 N v b H V t b j E 0 M D Q s M T Q w M 3 0 m c X V v d D s s J n F 1 b 3 Q 7 U 2 V j d G l v b j E v T 2 Z m c 2 h v c m U g d 2 V h b H R o L 1 R 5 c G U g b W 9 k a W Z p w 6 k u e 0 N v b H V t b j E 0 M D U s M T Q w N H 0 m c X V v d D s s J n F 1 b 3 Q 7 U 2 V j d G l v b j E v T 2 Z m c 2 h v c m U g d 2 V h b H R o L 1 R 5 c G U g b W 9 k a W Z p w 6 k u e 0 N v b H V t b j E 0 M D Y s M T Q w N X 0 m c X V v d D s s J n F 1 b 3 Q 7 U 2 V j d G l v b j E v T 2 Z m c 2 h v c m U g d 2 V h b H R o L 1 R 5 c G U g b W 9 k a W Z p w 6 k u e 0 N v b H V t b j E 0 M D c s M T Q w N n 0 m c X V v d D s s J n F 1 b 3 Q 7 U 2 V j d G l v b j E v T 2 Z m c 2 h v c m U g d 2 V h b H R o L 1 R 5 c G U g b W 9 k a W Z p w 6 k u e 0 N v b H V t b j E 0 M D g s M T Q w N 3 0 m c X V v d D s s J n F 1 b 3 Q 7 U 2 V j d G l v b j E v T 2 Z m c 2 h v c m U g d 2 V h b H R o L 1 R 5 c G U g b W 9 k a W Z p w 6 k u e 0 N v b H V t b j E 0 M D k s M T Q w O H 0 m c X V v d D s s J n F 1 b 3 Q 7 U 2 V j d G l v b j E v T 2 Z m c 2 h v c m U g d 2 V h b H R o L 1 R 5 c G U g b W 9 k a W Z p w 6 k u e 0 N v b H V t b j E 0 M T A s M T Q w O X 0 m c X V v d D s s J n F 1 b 3 Q 7 U 2 V j d G l v b j E v T 2 Z m c 2 h v c m U g d 2 V h b H R o L 1 R 5 c G U g b W 9 k a W Z p w 6 k u e 0 N v b H V t b j E 0 M T E s M T Q x M H 0 m c X V v d D s s J n F 1 b 3 Q 7 U 2 V j d G l v b j E v T 2 Z m c 2 h v c m U g d 2 V h b H R o L 1 R 5 c G U g b W 9 k a W Z p w 6 k u e 0 N v b H V t b j E 0 M T I s M T Q x M X 0 m c X V v d D s s J n F 1 b 3 Q 7 U 2 V j d G l v b j E v T 2 Z m c 2 h v c m U g d 2 V h b H R o L 1 R 5 c G U g b W 9 k a W Z p w 6 k u e 0 N v b H V t b j E 0 M T M s M T Q x M n 0 m c X V v d D s s J n F 1 b 3 Q 7 U 2 V j d G l v b j E v T 2 Z m c 2 h v c m U g d 2 V h b H R o L 1 R 5 c G U g b W 9 k a W Z p w 6 k u e 0 N v b H V t b j E 0 M T Q s M T Q x M 3 0 m c X V v d D s s J n F 1 b 3 Q 7 U 2 V j d G l v b j E v T 2 Z m c 2 h v c m U g d 2 V h b H R o L 1 R 5 c G U g b W 9 k a W Z p w 6 k u e 0 N v b H V t b j E 0 M T U s M T Q x N H 0 m c X V v d D s s J n F 1 b 3 Q 7 U 2 V j d G l v b j E v T 2 Z m c 2 h v c m U g d 2 V h b H R o L 1 R 5 c G U g b W 9 k a W Z p w 6 k u e 0 N v b H V t b j E 0 M T Y s M T Q x N X 0 m c X V v d D s s J n F 1 b 3 Q 7 U 2 V j d G l v b j E v T 2 Z m c 2 h v c m U g d 2 V h b H R o L 1 R 5 c G U g b W 9 k a W Z p w 6 k u e 0 N v b H V t b j E 0 M T c s M T Q x N n 0 m c X V v d D s s J n F 1 b 3 Q 7 U 2 V j d G l v b j E v T 2 Z m c 2 h v c m U g d 2 V h b H R o L 1 R 5 c G U g b W 9 k a W Z p w 6 k u e 0 N v b H V t b j E 0 M T g s M T Q x N 3 0 m c X V v d D s s J n F 1 b 3 Q 7 U 2 V j d G l v b j E v T 2 Z m c 2 h v c m U g d 2 V h b H R o L 1 R 5 c G U g b W 9 k a W Z p w 6 k u e 0 N v b H V t b j E 0 M T k s M T Q x O H 0 m c X V v d D s s J n F 1 b 3 Q 7 U 2 V j d G l v b j E v T 2 Z m c 2 h v c m U g d 2 V h b H R o L 1 R 5 c G U g b W 9 k a W Z p w 6 k u e 0 N v b H V t b j E 0 M j A s M T Q x O X 0 m c X V v d D s s J n F 1 b 3 Q 7 U 2 V j d G l v b j E v T 2 Z m c 2 h v c m U g d 2 V h b H R o L 1 R 5 c G U g b W 9 k a W Z p w 6 k u e 0 N v b H V t b j E 0 M j E s M T Q y M H 0 m c X V v d D s s J n F 1 b 3 Q 7 U 2 V j d G l v b j E v T 2 Z m c 2 h v c m U g d 2 V h b H R o L 1 R 5 c G U g b W 9 k a W Z p w 6 k u e 0 N v b H V t b j E 0 M j I s M T Q y M X 0 m c X V v d D s s J n F 1 b 3 Q 7 U 2 V j d G l v b j E v T 2 Z m c 2 h v c m U g d 2 V h b H R o L 1 R 5 c G U g b W 9 k a W Z p w 6 k u e 0 N v b H V t b j E 0 M j M s M T Q y M n 0 m c X V v d D s s J n F 1 b 3 Q 7 U 2 V j d G l v b j E v T 2 Z m c 2 h v c m U g d 2 V h b H R o L 1 R 5 c G U g b W 9 k a W Z p w 6 k u e 0 N v b H V t b j E 0 M j Q s M T Q y M 3 0 m c X V v d D s s J n F 1 b 3 Q 7 U 2 V j d G l v b j E v T 2 Z m c 2 h v c m U g d 2 V h b H R o L 1 R 5 c G U g b W 9 k a W Z p w 6 k u e 0 N v b H V t b j E 0 M j U s M T Q y N H 0 m c X V v d D s s J n F 1 b 3 Q 7 U 2 V j d G l v b j E v T 2 Z m c 2 h v c m U g d 2 V h b H R o L 1 R 5 c G U g b W 9 k a W Z p w 6 k u e 0 N v b H V t b j E 0 M j Y s M T Q y N X 0 m c X V v d D s s J n F 1 b 3 Q 7 U 2 V j d G l v b j E v T 2 Z m c 2 h v c m U g d 2 V h b H R o L 1 R 5 c G U g b W 9 k a W Z p w 6 k u e 0 N v b H V t b j E 0 M j c s M T Q y N n 0 m c X V v d D s s J n F 1 b 3 Q 7 U 2 V j d G l v b j E v T 2 Z m c 2 h v c m U g d 2 V h b H R o L 1 R 5 c G U g b W 9 k a W Z p w 6 k u e 0 N v b H V t b j E 0 M j g s M T Q y N 3 0 m c X V v d D s s J n F 1 b 3 Q 7 U 2 V j d G l v b j E v T 2 Z m c 2 h v c m U g d 2 V h b H R o L 1 R 5 c G U g b W 9 k a W Z p w 6 k u e 0 N v b H V t b j E 0 M j k s M T Q y O H 0 m c X V v d D s s J n F 1 b 3 Q 7 U 2 V j d G l v b j E v T 2 Z m c 2 h v c m U g d 2 V h b H R o L 1 R 5 c G U g b W 9 k a W Z p w 6 k u e 0 N v b H V t b j E 0 M z A s M T Q y O X 0 m c X V v d D s s J n F 1 b 3 Q 7 U 2 V j d G l v b j E v T 2 Z m c 2 h v c m U g d 2 V h b H R o L 1 R 5 c G U g b W 9 k a W Z p w 6 k u e 0 N v b H V t b j E 0 M z E s M T Q z M H 0 m c X V v d D s s J n F 1 b 3 Q 7 U 2 V j d G l v b j E v T 2 Z m c 2 h v c m U g d 2 V h b H R o L 1 R 5 c G U g b W 9 k a W Z p w 6 k u e 0 N v b H V t b j E 0 M z I s M T Q z M X 0 m c X V v d D s s J n F 1 b 3 Q 7 U 2 V j d G l v b j E v T 2 Z m c 2 h v c m U g d 2 V h b H R o L 1 R 5 c G U g b W 9 k a W Z p w 6 k u e 0 N v b H V t b j E 0 M z M s M T Q z M n 0 m c X V v d D s s J n F 1 b 3 Q 7 U 2 V j d G l v b j E v T 2 Z m c 2 h v c m U g d 2 V h b H R o L 1 R 5 c G U g b W 9 k a W Z p w 6 k u e 0 N v b H V t b j E 0 M z Q s M T Q z M 3 0 m c X V v d D s s J n F 1 b 3 Q 7 U 2 V j d G l v b j E v T 2 Z m c 2 h v c m U g d 2 V h b H R o L 1 R 5 c G U g b W 9 k a W Z p w 6 k u e 0 N v b H V t b j E 0 M z U s M T Q z N H 0 m c X V v d D s s J n F 1 b 3 Q 7 U 2 V j d G l v b j E v T 2 Z m c 2 h v c m U g d 2 V h b H R o L 1 R 5 c G U g b W 9 k a W Z p w 6 k u e 0 N v b H V t b j E 0 M z Y s M T Q z N X 0 m c X V v d D s s J n F 1 b 3 Q 7 U 2 V j d G l v b j E v T 2 Z m c 2 h v c m U g d 2 V h b H R o L 1 R 5 c G U g b W 9 k a W Z p w 6 k u e 0 N v b H V t b j E 0 M z c s M T Q z N n 0 m c X V v d D s s J n F 1 b 3 Q 7 U 2 V j d G l v b j E v T 2 Z m c 2 h v c m U g d 2 V h b H R o L 1 R 5 c G U g b W 9 k a W Z p w 6 k u e 0 N v b H V t b j E 0 M z g s M T Q z N 3 0 m c X V v d D s s J n F 1 b 3 Q 7 U 2 V j d G l v b j E v T 2 Z m c 2 h v c m U g d 2 V h b H R o L 1 R 5 c G U g b W 9 k a W Z p w 6 k u e 0 N v b H V t b j E 0 M z k s M T Q z O H 0 m c X V v d D s s J n F 1 b 3 Q 7 U 2 V j d G l v b j E v T 2 Z m c 2 h v c m U g d 2 V h b H R o L 1 R 5 c G U g b W 9 k a W Z p w 6 k u e 0 N v b H V t b j E 0 N D A s M T Q z O X 0 m c X V v d D s s J n F 1 b 3 Q 7 U 2 V j d G l v b j E v T 2 Z m c 2 h v c m U g d 2 V h b H R o L 1 R 5 c G U g b W 9 k a W Z p w 6 k u e 0 N v b H V t b j E 0 N D E s M T Q 0 M H 0 m c X V v d D s s J n F 1 b 3 Q 7 U 2 V j d G l v b j E v T 2 Z m c 2 h v c m U g d 2 V h b H R o L 1 R 5 c G U g b W 9 k a W Z p w 6 k u e 0 N v b H V t b j E 0 N D I s M T Q 0 M X 0 m c X V v d D s s J n F 1 b 3 Q 7 U 2 V j d G l v b j E v T 2 Z m c 2 h v c m U g d 2 V h b H R o L 1 R 5 c G U g b W 9 k a W Z p w 6 k u e 0 N v b H V t b j E 0 N D M s M T Q 0 M n 0 m c X V v d D s s J n F 1 b 3 Q 7 U 2 V j d G l v b j E v T 2 Z m c 2 h v c m U g d 2 V h b H R o L 1 R 5 c G U g b W 9 k a W Z p w 6 k u e 0 N v b H V t b j E 0 N D Q s M T Q 0 M 3 0 m c X V v d D s s J n F 1 b 3 Q 7 U 2 V j d G l v b j E v T 2 Z m c 2 h v c m U g d 2 V h b H R o L 1 R 5 c G U g b W 9 k a W Z p w 6 k u e 0 N v b H V t b j E 0 N D U s M T Q 0 N H 0 m c X V v d D s s J n F 1 b 3 Q 7 U 2 V j d G l v b j E v T 2 Z m c 2 h v c m U g d 2 V h b H R o L 1 R 5 c G U g b W 9 k a W Z p w 6 k u e 0 N v b H V t b j E 0 N D Y s M T Q 0 N X 0 m c X V v d D s s J n F 1 b 3 Q 7 U 2 V j d G l v b j E v T 2 Z m c 2 h v c m U g d 2 V h b H R o L 1 R 5 c G U g b W 9 k a W Z p w 6 k u e 0 N v b H V t b j E 0 N D c s M T Q 0 N n 0 m c X V v d D s s J n F 1 b 3 Q 7 U 2 V j d G l v b j E v T 2 Z m c 2 h v c m U g d 2 V h b H R o L 1 R 5 c G U g b W 9 k a W Z p w 6 k u e 0 N v b H V t b j E 0 N D g s M T Q 0 N 3 0 m c X V v d D s s J n F 1 b 3 Q 7 U 2 V j d G l v b j E v T 2 Z m c 2 h v c m U g d 2 V h b H R o L 1 R 5 c G U g b W 9 k a W Z p w 6 k u e 0 N v b H V t b j E 0 N D k s M T Q 0 O H 0 m c X V v d D s s J n F 1 b 3 Q 7 U 2 V j d G l v b j E v T 2 Z m c 2 h v c m U g d 2 V h b H R o L 1 R 5 c G U g b W 9 k a W Z p w 6 k u e 0 N v b H V t b j E 0 N T A s M T Q 0 O X 0 m c X V v d D s s J n F 1 b 3 Q 7 U 2 V j d G l v b j E v T 2 Z m c 2 h v c m U g d 2 V h b H R o L 1 R 5 c G U g b W 9 k a W Z p w 6 k u e 0 N v b H V t b j E 0 N T E s M T Q 1 M H 0 m c X V v d D s s J n F 1 b 3 Q 7 U 2 V j d G l v b j E v T 2 Z m c 2 h v c m U g d 2 V h b H R o L 1 R 5 c G U g b W 9 k a W Z p w 6 k u e 0 N v b H V t b j E 0 N T I s M T Q 1 M X 0 m c X V v d D s s J n F 1 b 3 Q 7 U 2 V j d G l v b j E v T 2 Z m c 2 h v c m U g d 2 V h b H R o L 1 R 5 c G U g b W 9 k a W Z p w 6 k u e 0 N v b H V t b j E 0 N T M s M T Q 1 M n 0 m c X V v d D s s J n F 1 b 3 Q 7 U 2 V j d G l v b j E v T 2 Z m c 2 h v c m U g d 2 V h b H R o L 1 R 5 c G U g b W 9 k a W Z p w 6 k u e 0 N v b H V t b j E 0 N T Q s M T Q 1 M 3 0 m c X V v d D s s J n F 1 b 3 Q 7 U 2 V j d G l v b j E v T 2 Z m c 2 h v c m U g d 2 V h b H R o L 1 R 5 c G U g b W 9 k a W Z p w 6 k u e 0 N v b H V t b j E 0 N T U s M T Q 1 N H 0 m c X V v d D s s J n F 1 b 3 Q 7 U 2 V j d G l v b j E v T 2 Z m c 2 h v c m U g d 2 V h b H R o L 1 R 5 c G U g b W 9 k a W Z p w 6 k u e 0 N v b H V t b j E 0 N T Y s M T Q 1 N X 0 m c X V v d D s s J n F 1 b 3 Q 7 U 2 V j d G l v b j E v T 2 Z m c 2 h v c m U g d 2 V h b H R o L 1 R 5 c G U g b W 9 k a W Z p w 6 k u e 0 N v b H V t b j E 0 N T c s M T Q 1 N n 0 m c X V v d D s s J n F 1 b 3 Q 7 U 2 V j d G l v b j E v T 2 Z m c 2 h v c m U g d 2 V h b H R o L 1 R 5 c G U g b W 9 k a W Z p w 6 k u e 0 N v b H V t b j E 0 N T g s M T Q 1 N 3 0 m c X V v d D s s J n F 1 b 3 Q 7 U 2 V j d G l v b j E v T 2 Z m c 2 h v c m U g d 2 V h b H R o L 1 R 5 c G U g b W 9 k a W Z p w 6 k u e 0 N v b H V t b j E 0 N T k s M T Q 1 O H 0 m c X V v d D s s J n F 1 b 3 Q 7 U 2 V j d G l v b j E v T 2 Z m c 2 h v c m U g d 2 V h b H R o L 1 R 5 c G U g b W 9 k a W Z p w 6 k u e 0 N v b H V t b j E 0 N j A s M T Q 1 O X 0 m c X V v d D s s J n F 1 b 3 Q 7 U 2 V j d G l v b j E v T 2 Z m c 2 h v c m U g d 2 V h b H R o L 1 R 5 c G U g b W 9 k a W Z p w 6 k u e 0 N v b H V t b j E 0 N j E s M T Q 2 M H 0 m c X V v d D s s J n F 1 b 3 Q 7 U 2 V j d G l v b j E v T 2 Z m c 2 h v c m U g d 2 V h b H R o L 1 R 5 c G U g b W 9 k a W Z p w 6 k u e 0 N v b H V t b j E 0 N j I s M T Q 2 M X 0 m c X V v d D s s J n F 1 b 3 Q 7 U 2 V j d G l v b j E v T 2 Z m c 2 h v c m U g d 2 V h b H R o L 1 R 5 c G U g b W 9 k a W Z p w 6 k u e 0 N v b H V t b j E 0 N j M s M T Q 2 M n 0 m c X V v d D s s J n F 1 b 3 Q 7 U 2 V j d G l v b j E v T 2 Z m c 2 h v c m U g d 2 V h b H R o L 1 R 5 c G U g b W 9 k a W Z p w 6 k u e 0 N v b H V t b j E 0 N j Q s M T Q 2 M 3 0 m c X V v d D s s J n F 1 b 3 Q 7 U 2 V j d G l v b j E v T 2 Z m c 2 h v c m U g d 2 V h b H R o L 1 R 5 c G U g b W 9 k a W Z p w 6 k u e 0 N v b H V t b j E 0 N j U s M T Q 2 N H 0 m c X V v d D s s J n F 1 b 3 Q 7 U 2 V j d G l v b j E v T 2 Z m c 2 h v c m U g d 2 V h b H R o L 1 R 5 c G U g b W 9 k a W Z p w 6 k u e 0 N v b H V t b j E 0 N j Y s M T Q 2 N X 0 m c X V v d D s s J n F 1 b 3 Q 7 U 2 V j d G l v b j E v T 2 Z m c 2 h v c m U g d 2 V h b H R o L 1 R 5 c G U g b W 9 k a W Z p w 6 k u e 0 N v b H V t b j E 0 N j c s M T Q 2 N n 0 m c X V v d D s s J n F 1 b 3 Q 7 U 2 V j d G l v b j E v T 2 Z m c 2 h v c m U g d 2 V h b H R o L 1 R 5 c G U g b W 9 k a W Z p w 6 k u e 0 N v b H V t b j E 0 N j g s M T Q 2 N 3 0 m c X V v d D s s J n F 1 b 3 Q 7 U 2 V j d G l v b j E v T 2 Z m c 2 h v c m U g d 2 V h b H R o L 1 R 5 c G U g b W 9 k a W Z p w 6 k u e 0 N v b H V t b j E 0 N j k s M T Q 2 O H 0 m c X V v d D s s J n F 1 b 3 Q 7 U 2 V j d G l v b j E v T 2 Z m c 2 h v c m U g d 2 V h b H R o L 1 R 5 c G U g b W 9 k a W Z p w 6 k u e 0 N v b H V t b j E 0 N z A s M T Q 2 O X 0 m c X V v d D s s J n F 1 b 3 Q 7 U 2 V j d G l v b j E v T 2 Z m c 2 h v c m U g d 2 V h b H R o L 1 R 5 c G U g b W 9 k a W Z p w 6 k u e 0 N v b H V t b j E 0 N z E s M T Q 3 M H 0 m c X V v d D s s J n F 1 b 3 Q 7 U 2 V j d G l v b j E v T 2 Z m c 2 h v c m U g d 2 V h b H R o L 1 R 5 c G U g b W 9 k a W Z p w 6 k u e 0 N v b H V t b j E 0 N z I s M T Q 3 M X 0 m c X V v d D s s J n F 1 b 3 Q 7 U 2 V j d G l v b j E v T 2 Z m c 2 h v c m U g d 2 V h b H R o L 1 R 5 c G U g b W 9 k a W Z p w 6 k u e 0 N v b H V t b j E 0 N z M s M T Q 3 M n 0 m c X V v d D s s J n F 1 b 3 Q 7 U 2 V j d G l v b j E v T 2 Z m c 2 h v c m U g d 2 V h b H R o L 1 R 5 c G U g b W 9 k a W Z p w 6 k u e 0 N v b H V t b j E 0 N z Q s M T Q 3 M 3 0 m c X V v d D s s J n F 1 b 3 Q 7 U 2 V j d G l v b j E v T 2 Z m c 2 h v c m U g d 2 V h b H R o L 1 R 5 c G U g b W 9 k a W Z p w 6 k u e 0 N v b H V t b j E 0 N z U s M T Q 3 N H 0 m c X V v d D s s J n F 1 b 3 Q 7 U 2 V j d G l v b j E v T 2 Z m c 2 h v c m U g d 2 V h b H R o L 1 R 5 c G U g b W 9 k a W Z p w 6 k u e 0 N v b H V t b j E 0 N z Y s M T Q 3 N X 0 m c X V v d D s s J n F 1 b 3 Q 7 U 2 V j d G l v b j E v T 2 Z m c 2 h v c m U g d 2 V h b H R o L 1 R 5 c G U g b W 9 k a W Z p w 6 k u e 0 N v b H V t b j E 0 N z c s M T Q 3 N n 0 m c X V v d D s s J n F 1 b 3 Q 7 U 2 V j d G l v b j E v T 2 Z m c 2 h v c m U g d 2 V h b H R o L 1 R 5 c G U g b W 9 k a W Z p w 6 k u e 0 N v b H V t b j E 0 N z g s M T Q 3 N 3 0 m c X V v d D s s J n F 1 b 3 Q 7 U 2 V j d G l v b j E v T 2 Z m c 2 h v c m U g d 2 V h b H R o L 1 R 5 c G U g b W 9 k a W Z p w 6 k u e 0 N v b H V t b j E 0 N z k s M T Q 3 O H 0 m c X V v d D s s J n F 1 b 3 Q 7 U 2 V j d G l v b j E v T 2 Z m c 2 h v c m U g d 2 V h b H R o L 1 R 5 c G U g b W 9 k a W Z p w 6 k u e 0 N v b H V t b j E 0 O D A s M T Q 3 O X 0 m c X V v d D s s J n F 1 b 3 Q 7 U 2 V j d G l v b j E v T 2 Z m c 2 h v c m U g d 2 V h b H R o L 1 R 5 c G U g b W 9 k a W Z p w 6 k u e 0 N v b H V t b j E 0 O D E s M T Q 4 M H 0 m c X V v d D s s J n F 1 b 3 Q 7 U 2 V j d G l v b j E v T 2 Z m c 2 h v c m U g d 2 V h b H R o L 1 R 5 c G U g b W 9 k a W Z p w 6 k u e 0 N v b H V t b j E 0 O D I s M T Q 4 M X 0 m c X V v d D s s J n F 1 b 3 Q 7 U 2 V j d G l v b j E v T 2 Z m c 2 h v c m U g d 2 V h b H R o L 1 R 5 c G U g b W 9 k a W Z p w 6 k u e 0 N v b H V t b j E 0 O D M s M T Q 4 M n 0 m c X V v d D s s J n F 1 b 3 Q 7 U 2 V j d G l v b j E v T 2 Z m c 2 h v c m U g d 2 V h b H R o L 1 R 5 c G U g b W 9 k a W Z p w 6 k u e 0 N v b H V t b j E 0 O D Q s M T Q 4 M 3 0 m c X V v d D s s J n F 1 b 3 Q 7 U 2 V j d G l v b j E v T 2 Z m c 2 h v c m U g d 2 V h b H R o L 1 R 5 c G U g b W 9 k a W Z p w 6 k u e 0 N v b H V t b j E 0 O D U s M T Q 4 N H 0 m c X V v d D s s J n F 1 b 3 Q 7 U 2 V j d G l v b j E v T 2 Z m c 2 h v c m U g d 2 V h b H R o L 1 R 5 c G U g b W 9 k a W Z p w 6 k u e 0 N v b H V t b j E 0 O D Y s M T Q 4 N X 0 m c X V v d D s s J n F 1 b 3 Q 7 U 2 V j d G l v b j E v T 2 Z m c 2 h v c m U g d 2 V h b H R o L 1 R 5 c G U g b W 9 k a W Z p w 6 k u e 0 N v b H V t b j E 0 O D c s M T Q 4 N n 0 m c X V v d D s s J n F 1 b 3 Q 7 U 2 V j d G l v b j E v T 2 Z m c 2 h v c m U g d 2 V h b H R o L 1 R 5 c G U g b W 9 k a W Z p w 6 k u e 0 N v b H V t b j E 0 O D g s M T Q 4 N 3 0 m c X V v d D s s J n F 1 b 3 Q 7 U 2 V j d G l v b j E v T 2 Z m c 2 h v c m U g d 2 V h b H R o L 1 R 5 c G U g b W 9 k a W Z p w 6 k u e 0 N v b H V t b j E 0 O D k s M T Q 4 O H 0 m c X V v d D s s J n F 1 b 3 Q 7 U 2 V j d G l v b j E v T 2 Z m c 2 h v c m U g d 2 V h b H R o L 1 R 5 c G U g b W 9 k a W Z p w 6 k u e 0 N v b H V t b j E 0 O T A s M T Q 4 O X 0 m c X V v d D s s J n F 1 b 3 Q 7 U 2 V j d G l v b j E v T 2 Z m c 2 h v c m U g d 2 V h b H R o L 1 R 5 c G U g b W 9 k a W Z p w 6 k u e 0 N v b H V t b j E 0 O T E s M T Q 5 M H 0 m c X V v d D s s J n F 1 b 3 Q 7 U 2 V j d G l v b j E v T 2 Z m c 2 h v c m U g d 2 V h b H R o L 1 R 5 c G U g b W 9 k a W Z p w 6 k u e 0 N v b H V t b j E 0 O T I s M T Q 5 M X 0 m c X V v d D s s J n F 1 b 3 Q 7 U 2 V j d G l v b j E v T 2 Z m c 2 h v c m U g d 2 V h b H R o L 1 R 5 c G U g b W 9 k a W Z p w 6 k u e 0 N v b H V t b j E 0 O T M s M T Q 5 M n 0 m c X V v d D s s J n F 1 b 3 Q 7 U 2 V j d G l v b j E v T 2 Z m c 2 h v c m U g d 2 V h b H R o L 1 R 5 c G U g b W 9 k a W Z p w 6 k u e 0 N v b H V t b j E 0 O T Q s M T Q 5 M 3 0 m c X V v d D s s J n F 1 b 3 Q 7 U 2 V j d G l v b j E v T 2 Z m c 2 h v c m U g d 2 V h b H R o L 1 R 5 c G U g b W 9 k a W Z p w 6 k u e 0 N v b H V t b j E 0 O T U s M T Q 5 N H 0 m c X V v d D s s J n F 1 b 3 Q 7 U 2 V j d G l v b j E v T 2 Z m c 2 h v c m U g d 2 V h b H R o L 1 R 5 c G U g b W 9 k a W Z p w 6 k u e 0 N v b H V t b j E 0 O T Y s M T Q 5 N X 0 m c X V v d D s s J n F 1 b 3 Q 7 U 2 V j d G l v b j E v T 2 Z m c 2 h v c m U g d 2 V h b H R o L 1 R 5 c G U g b W 9 k a W Z p w 6 k u e 0 N v b H V t b j E 0 O T c s M T Q 5 N n 0 m c X V v d D s s J n F 1 b 3 Q 7 U 2 V j d G l v b j E v T 2 Z m c 2 h v c m U g d 2 V h b H R o L 1 R 5 c G U g b W 9 k a W Z p w 6 k u e 0 N v b H V t b j E 0 O T g s M T Q 5 N 3 0 m c X V v d D s s J n F 1 b 3 Q 7 U 2 V j d G l v b j E v T 2 Z m c 2 h v c m U g d 2 V h b H R o L 1 R 5 c G U g b W 9 k a W Z p w 6 k u e 0 N v b H V t b j E 0 O T k s M T Q 5 O H 0 m c X V v d D s s J n F 1 b 3 Q 7 U 2 V j d G l v b j E v T 2 Z m c 2 h v c m U g d 2 V h b H R o L 1 R 5 c G U g b W 9 k a W Z p w 6 k u e 0 N v b H V t b j E 1 M D A s M T Q 5 O X 0 m c X V v d D s s J n F 1 b 3 Q 7 U 2 V j d G l v b j E v T 2 Z m c 2 h v c m U g d 2 V h b H R o L 1 R 5 c G U g b W 9 k a W Z p w 6 k u e 0 N v b H V t b j E 1 M D E s M T U w M H 0 m c X V v d D s s J n F 1 b 3 Q 7 U 2 V j d G l v b j E v T 2 Z m c 2 h v c m U g d 2 V h b H R o L 1 R 5 c G U g b W 9 k a W Z p w 6 k u e 0 N v b H V t b j E 1 M D I s M T U w M X 0 m c X V v d D s s J n F 1 b 3 Q 7 U 2 V j d G l v b j E v T 2 Z m c 2 h v c m U g d 2 V h b H R o L 1 R 5 c G U g b W 9 k a W Z p w 6 k u e 0 N v b H V t b j E 1 M D M s M T U w M n 0 m c X V v d D s s J n F 1 b 3 Q 7 U 2 V j d G l v b j E v T 2 Z m c 2 h v c m U g d 2 V h b H R o L 1 R 5 c G U g b W 9 k a W Z p w 6 k u e 0 N v b H V t b j E 1 M D Q s M T U w M 3 0 m c X V v d D s s J n F 1 b 3 Q 7 U 2 V j d G l v b j E v T 2 Z m c 2 h v c m U g d 2 V h b H R o L 1 R 5 c G U g b W 9 k a W Z p w 6 k u e 0 N v b H V t b j E 1 M D U s M T U w N H 0 m c X V v d D s s J n F 1 b 3 Q 7 U 2 V j d G l v b j E v T 2 Z m c 2 h v c m U g d 2 V h b H R o L 1 R 5 c G U g b W 9 k a W Z p w 6 k u e 0 N v b H V t b j E 1 M D Y s M T U w N X 0 m c X V v d D s s J n F 1 b 3 Q 7 U 2 V j d G l v b j E v T 2 Z m c 2 h v c m U g d 2 V h b H R o L 1 R 5 c G U g b W 9 k a W Z p w 6 k u e 0 N v b H V t b j E 1 M D c s M T U w N n 0 m c X V v d D s s J n F 1 b 3 Q 7 U 2 V j d G l v b j E v T 2 Z m c 2 h v c m U g d 2 V h b H R o L 1 R 5 c G U g b W 9 k a W Z p w 6 k u e 0 N v b H V t b j E 1 M D g s M T U w N 3 0 m c X V v d D s s J n F 1 b 3 Q 7 U 2 V j d G l v b j E v T 2 Z m c 2 h v c m U g d 2 V h b H R o L 1 R 5 c G U g b W 9 k a W Z p w 6 k u e 0 N v b H V t b j E 1 M D k s M T U w O H 0 m c X V v d D s s J n F 1 b 3 Q 7 U 2 V j d G l v b j E v T 2 Z m c 2 h v c m U g d 2 V h b H R o L 1 R 5 c G U g b W 9 k a W Z p w 6 k u e 0 N v b H V t b j E 1 M T A s M T U w O X 0 m c X V v d D s s J n F 1 b 3 Q 7 U 2 V j d G l v b j E v T 2 Z m c 2 h v c m U g d 2 V h b H R o L 1 R 5 c G U g b W 9 k a W Z p w 6 k u e 0 N v b H V t b j E 1 M T E s M T U x M H 0 m c X V v d D s s J n F 1 b 3 Q 7 U 2 V j d G l v b j E v T 2 Z m c 2 h v c m U g d 2 V h b H R o L 1 R 5 c G U g b W 9 k a W Z p w 6 k u e 0 N v b H V t b j E 1 M T I s M T U x M X 0 m c X V v d D s s J n F 1 b 3 Q 7 U 2 V j d G l v b j E v T 2 Z m c 2 h v c m U g d 2 V h b H R o L 1 R 5 c G U g b W 9 k a W Z p w 6 k u e 0 N v b H V t b j E 1 M T M s M T U x M n 0 m c X V v d D s s J n F 1 b 3 Q 7 U 2 V j d G l v b j E v T 2 Z m c 2 h v c m U g d 2 V h b H R o L 1 R 5 c G U g b W 9 k a W Z p w 6 k u e 0 N v b H V t b j E 1 M T Q s M T U x M 3 0 m c X V v d D s s J n F 1 b 3 Q 7 U 2 V j d G l v b j E v T 2 Z m c 2 h v c m U g d 2 V h b H R o L 1 R 5 c G U g b W 9 k a W Z p w 6 k u e 0 N v b H V t b j E 1 M T U s M T U x N H 0 m c X V v d D s s J n F 1 b 3 Q 7 U 2 V j d G l v b j E v T 2 Z m c 2 h v c m U g d 2 V h b H R o L 1 R 5 c G U g b W 9 k a W Z p w 6 k u e 0 N v b H V t b j E 1 M T Y s M T U x N X 0 m c X V v d D s s J n F 1 b 3 Q 7 U 2 V j d G l v b j E v T 2 Z m c 2 h v c m U g d 2 V h b H R o L 1 R 5 c G U g b W 9 k a W Z p w 6 k u e 0 N v b H V t b j E 1 M T c s M T U x N n 0 m c X V v d D s s J n F 1 b 3 Q 7 U 2 V j d G l v b j E v T 2 Z m c 2 h v c m U g d 2 V h b H R o L 1 R 5 c G U g b W 9 k a W Z p w 6 k u e 0 N v b H V t b j E 1 M T g s M T U x N 3 0 m c X V v d D s s J n F 1 b 3 Q 7 U 2 V j d G l v b j E v T 2 Z m c 2 h v c m U g d 2 V h b H R o L 1 R 5 c G U g b W 9 k a W Z p w 6 k u e 0 N v b H V t b j E 1 M T k s M T U x O H 0 m c X V v d D s s J n F 1 b 3 Q 7 U 2 V j d G l v b j E v T 2 Z m c 2 h v c m U g d 2 V h b H R o L 1 R 5 c G U g b W 9 k a W Z p w 6 k u e 0 N v b H V t b j E 1 M j A s M T U x O X 0 m c X V v d D s s J n F 1 b 3 Q 7 U 2 V j d G l v b j E v T 2 Z m c 2 h v c m U g d 2 V h b H R o L 1 R 5 c G U g b W 9 k a W Z p w 6 k u e 0 N v b H V t b j E 1 M j E s M T U y M H 0 m c X V v d D s s J n F 1 b 3 Q 7 U 2 V j d G l v b j E v T 2 Z m c 2 h v c m U g d 2 V h b H R o L 1 R 5 c G U g b W 9 k a W Z p w 6 k u e 0 N v b H V t b j E 1 M j I s M T U y M X 0 m c X V v d D s s J n F 1 b 3 Q 7 U 2 V j d G l v b j E v T 2 Z m c 2 h v c m U g d 2 V h b H R o L 1 R 5 c G U g b W 9 k a W Z p w 6 k u e 0 N v b H V t b j E 1 M j M s M T U y M n 0 m c X V v d D s s J n F 1 b 3 Q 7 U 2 V j d G l v b j E v T 2 Z m c 2 h v c m U g d 2 V h b H R o L 1 R 5 c G U g b W 9 k a W Z p w 6 k u e 0 N v b H V t b j E 1 M j Q s M T U y M 3 0 m c X V v d D s s J n F 1 b 3 Q 7 U 2 V j d G l v b j E v T 2 Z m c 2 h v c m U g d 2 V h b H R o L 1 R 5 c G U g b W 9 k a W Z p w 6 k u e 0 N v b H V t b j E 1 M j U s M T U y N H 0 m c X V v d D s s J n F 1 b 3 Q 7 U 2 V j d G l v b j E v T 2 Z m c 2 h v c m U g d 2 V h b H R o L 1 R 5 c G U g b W 9 k a W Z p w 6 k u e 0 N v b H V t b j E 1 M j Y s M T U y N X 0 m c X V v d D s s J n F 1 b 3 Q 7 U 2 V j d G l v b j E v T 2 Z m c 2 h v c m U g d 2 V h b H R o L 1 R 5 c G U g b W 9 k a W Z p w 6 k u e 0 N v b H V t b j E 1 M j c s M T U y N n 0 m c X V v d D s s J n F 1 b 3 Q 7 U 2 V j d G l v b j E v T 2 Z m c 2 h v c m U g d 2 V h b H R o L 1 R 5 c G U g b W 9 k a W Z p w 6 k u e 0 N v b H V t b j E 1 M j g s M T U y N 3 0 m c X V v d D s s J n F 1 b 3 Q 7 U 2 V j d G l v b j E v T 2 Z m c 2 h v c m U g d 2 V h b H R o L 1 R 5 c G U g b W 9 k a W Z p w 6 k u e 0 N v b H V t b j E 1 M j k s M T U y O H 0 m c X V v d D s s J n F 1 b 3 Q 7 U 2 V j d G l v b j E v T 2 Z m c 2 h v c m U g d 2 V h b H R o L 1 R 5 c G U g b W 9 k a W Z p w 6 k u e 0 N v b H V t b j E 1 M z A s M T U y O X 0 m c X V v d D s s J n F 1 b 3 Q 7 U 2 V j d G l v b j E v T 2 Z m c 2 h v c m U g d 2 V h b H R o L 1 R 5 c G U g b W 9 k a W Z p w 6 k u e 0 N v b H V t b j E 1 M z E s M T U z M H 0 m c X V v d D s s J n F 1 b 3 Q 7 U 2 V j d G l v b j E v T 2 Z m c 2 h v c m U g d 2 V h b H R o L 1 R 5 c G U g b W 9 k a W Z p w 6 k u e 0 N v b H V t b j E 1 M z I s M T U z M X 0 m c X V v d D s s J n F 1 b 3 Q 7 U 2 V j d G l v b j E v T 2 Z m c 2 h v c m U g d 2 V h b H R o L 1 R 5 c G U g b W 9 k a W Z p w 6 k u e 0 N v b H V t b j E 1 M z M s M T U z M n 0 m c X V v d D s s J n F 1 b 3 Q 7 U 2 V j d G l v b j E v T 2 Z m c 2 h v c m U g d 2 V h b H R o L 1 R 5 c G U g b W 9 k a W Z p w 6 k u e 0 N v b H V t b j E 1 M z Q s M T U z M 3 0 m c X V v d D s s J n F 1 b 3 Q 7 U 2 V j d G l v b j E v T 2 Z m c 2 h v c m U g d 2 V h b H R o L 1 R 5 c G U g b W 9 k a W Z p w 6 k u e 0 N v b H V t b j E 1 M z U s M T U z N H 0 m c X V v d D s s J n F 1 b 3 Q 7 U 2 V j d G l v b j E v T 2 Z m c 2 h v c m U g d 2 V h b H R o L 1 R 5 c G U g b W 9 k a W Z p w 6 k u e 0 N v b H V t b j E 1 M z Y s M T U z N X 0 m c X V v d D s s J n F 1 b 3 Q 7 U 2 V j d G l v b j E v T 2 Z m c 2 h v c m U g d 2 V h b H R o L 1 R 5 c G U g b W 9 k a W Z p w 6 k u e 0 N v b H V t b j E 1 M z c s M T U z N n 0 m c X V v d D s s J n F 1 b 3 Q 7 U 2 V j d G l v b j E v T 2 Z m c 2 h v c m U g d 2 V h b H R o L 1 R 5 c G U g b W 9 k a W Z p w 6 k u e 0 N v b H V t b j E 1 M z g s M T U z N 3 0 m c X V v d D s s J n F 1 b 3 Q 7 U 2 V j d G l v b j E v T 2 Z m c 2 h v c m U g d 2 V h b H R o L 1 R 5 c G U g b W 9 k a W Z p w 6 k u e 0 N v b H V t b j E 1 M z k s M T U z O H 0 m c X V v d D s s J n F 1 b 3 Q 7 U 2 V j d G l v b j E v T 2 Z m c 2 h v c m U g d 2 V h b H R o L 1 R 5 c G U g b W 9 k a W Z p w 6 k u e 0 N v b H V t b j E 1 N D A s M T U z O X 0 m c X V v d D s s J n F 1 b 3 Q 7 U 2 V j d G l v b j E v T 2 Z m c 2 h v c m U g d 2 V h b H R o L 1 R 5 c G U g b W 9 k a W Z p w 6 k u e 0 N v b H V t b j E 1 N D E s M T U 0 M H 0 m c X V v d D s s J n F 1 b 3 Q 7 U 2 V j d G l v b j E v T 2 Z m c 2 h v c m U g d 2 V h b H R o L 1 R 5 c G U g b W 9 k a W Z p w 6 k u e 0 N v b H V t b j E 1 N D I s M T U 0 M X 0 m c X V v d D s s J n F 1 b 3 Q 7 U 2 V j d G l v b j E v T 2 Z m c 2 h v c m U g d 2 V h b H R o L 1 R 5 c G U g b W 9 k a W Z p w 6 k u e 0 N v b H V t b j E 1 N D M s M T U 0 M n 0 m c X V v d D s s J n F 1 b 3 Q 7 U 2 V j d G l v b j E v T 2 Z m c 2 h v c m U g d 2 V h b H R o L 1 R 5 c G U g b W 9 k a W Z p w 6 k u e 0 N v b H V t b j E 1 N D Q s M T U 0 M 3 0 m c X V v d D s s J n F 1 b 3 Q 7 U 2 V j d G l v b j E v T 2 Z m c 2 h v c m U g d 2 V h b H R o L 1 R 5 c G U g b W 9 k a W Z p w 6 k u e 0 N v b H V t b j E 1 N D U s M T U 0 N H 0 m c X V v d D s s J n F 1 b 3 Q 7 U 2 V j d G l v b j E v T 2 Z m c 2 h v c m U g d 2 V h b H R o L 1 R 5 c G U g b W 9 k a W Z p w 6 k u e 0 N v b H V t b j E 1 N D Y s M T U 0 N X 0 m c X V v d D s s J n F 1 b 3 Q 7 U 2 V j d G l v b j E v T 2 Z m c 2 h v c m U g d 2 V h b H R o L 1 R 5 c G U g b W 9 k a W Z p w 6 k u e 0 N v b H V t b j E 1 N D c s M T U 0 N n 0 m c X V v d D s s J n F 1 b 3 Q 7 U 2 V j d G l v b j E v T 2 Z m c 2 h v c m U g d 2 V h b H R o L 1 R 5 c G U g b W 9 k a W Z p w 6 k u e 0 N v b H V t b j E 1 N D g s M T U 0 N 3 0 m c X V v d D s s J n F 1 b 3 Q 7 U 2 V j d G l v b j E v T 2 Z m c 2 h v c m U g d 2 V h b H R o L 1 R 5 c G U g b W 9 k a W Z p w 6 k u e 0 N v b H V t b j E 1 N D k s M T U 0 O H 0 m c X V v d D s s J n F 1 b 3 Q 7 U 2 V j d G l v b j E v T 2 Z m c 2 h v c m U g d 2 V h b H R o L 1 R 5 c G U g b W 9 k a W Z p w 6 k u e 0 N v b H V t b j E 1 N T A s M T U 0 O X 0 m c X V v d D s s J n F 1 b 3 Q 7 U 2 V j d G l v b j E v T 2 Z m c 2 h v c m U g d 2 V h b H R o L 1 R 5 c G U g b W 9 k a W Z p w 6 k u e 0 N v b H V t b j E 1 N T E s M T U 1 M H 0 m c X V v d D s s J n F 1 b 3 Q 7 U 2 V j d G l v b j E v T 2 Z m c 2 h v c m U g d 2 V h b H R o L 1 R 5 c G U g b W 9 k a W Z p w 6 k u e 0 N v b H V t b j E 1 N T I s M T U 1 M X 0 m c X V v d D s s J n F 1 b 3 Q 7 U 2 V j d G l v b j E v T 2 Z m c 2 h v c m U g d 2 V h b H R o L 1 R 5 c G U g b W 9 k a W Z p w 6 k u e 0 N v b H V t b j E 1 N T M s M T U 1 M n 0 m c X V v d D s s J n F 1 b 3 Q 7 U 2 V j d G l v b j E v T 2 Z m c 2 h v c m U g d 2 V h b H R o L 1 R 5 c G U g b W 9 k a W Z p w 6 k u e 0 N v b H V t b j E 1 N T Q s M T U 1 M 3 0 m c X V v d D s s J n F 1 b 3 Q 7 U 2 V j d G l v b j E v T 2 Z m c 2 h v c m U g d 2 V h b H R o L 1 R 5 c G U g b W 9 k a W Z p w 6 k u e 0 N v b H V t b j E 1 N T U s M T U 1 N H 0 m c X V v d D s s J n F 1 b 3 Q 7 U 2 V j d G l v b j E v T 2 Z m c 2 h v c m U g d 2 V h b H R o L 1 R 5 c G U g b W 9 k a W Z p w 6 k u e 0 N v b H V t b j E 1 N T Y s M T U 1 N X 0 m c X V v d D s s J n F 1 b 3 Q 7 U 2 V j d G l v b j E v T 2 Z m c 2 h v c m U g d 2 V h b H R o L 1 R 5 c G U g b W 9 k a W Z p w 6 k u e 0 N v b H V t b j E 1 N T c s M T U 1 N n 0 m c X V v d D s s J n F 1 b 3 Q 7 U 2 V j d G l v b j E v T 2 Z m c 2 h v c m U g d 2 V h b H R o L 1 R 5 c G U g b W 9 k a W Z p w 6 k u e 0 N v b H V t b j E 1 N T g s M T U 1 N 3 0 m c X V v d D s s J n F 1 b 3 Q 7 U 2 V j d G l v b j E v T 2 Z m c 2 h v c m U g d 2 V h b H R o L 1 R 5 c G U g b W 9 k a W Z p w 6 k u e 0 N v b H V t b j E 1 N T k s M T U 1 O H 0 m c X V v d D s s J n F 1 b 3 Q 7 U 2 V j d G l v b j E v T 2 Z m c 2 h v c m U g d 2 V h b H R o L 1 R 5 c G U g b W 9 k a W Z p w 6 k u e 0 N v b H V t b j E 1 N j A s M T U 1 O X 0 m c X V v d D s s J n F 1 b 3 Q 7 U 2 V j d G l v b j E v T 2 Z m c 2 h v c m U g d 2 V h b H R o L 1 R 5 c G U g b W 9 k a W Z p w 6 k u e 0 N v b H V t b j E 1 N j E s M T U 2 M H 0 m c X V v d D s s J n F 1 b 3 Q 7 U 2 V j d G l v b j E v T 2 Z m c 2 h v c m U g d 2 V h b H R o L 1 R 5 c G U g b W 9 k a W Z p w 6 k u e 0 N v b H V t b j E 1 N j I s M T U 2 M X 0 m c X V v d D s s J n F 1 b 3 Q 7 U 2 V j d G l v b j E v T 2 Z m c 2 h v c m U g d 2 V h b H R o L 1 R 5 c G U g b W 9 k a W Z p w 6 k u e 0 N v b H V t b j E 1 N j M s M T U 2 M n 0 m c X V v d D s s J n F 1 b 3 Q 7 U 2 V j d G l v b j E v T 2 Z m c 2 h v c m U g d 2 V h b H R o L 1 R 5 c G U g b W 9 k a W Z p w 6 k u e 0 N v b H V t b j E 1 N j Q s M T U 2 M 3 0 m c X V v d D s s J n F 1 b 3 Q 7 U 2 V j d G l v b j E v T 2 Z m c 2 h v c m U g d 2 V h b H R o L 1 R 5 c G U g b W 9 k a W Z p w 6 k u e 0 N v b H V t b j E 1 N j U s M T U 2 N H 0 m c X V v d D s s J n F 1 b 3 Q 7 U 2 V j d G l v b j E v T 2 Z m c 2 h v c m U g d 2 V h b H R o L 1 R 5 c G U g b W 9 k a W Z p w 6 k u e 0 N v b H V t b j E 1 N j Y s M T U 2 N X 0 m c X V v d D s s J n F 1 b 3 Q 7 U 2 V j d G l v b j E v T 2 Z m c 2 h v c m U g d 2 V h b H R o L 1 R 5 c G U g b W 9 k a W Z p w 6 k u e 0 N v b H V t b j E 1 N j c s M T U 2 N n 0 m c X V v d D s s J n F 1 b 3 Q 7 U 2 V j d G l v b j E v T 2 Z m c 2 h v c m U g d 2 V h b H R o L 1 R 5 c G U g b W 9 k a W Z p w 6 k u e 0 N v b H V t b j E 1 N j g s M T U 2 N 3 0 m c X V v d D s s J n F 1 b 3 Q 7 U 2 V j d G l v b j E v T 2 Z m c 2 h v c m U g d 2 V h b H R o L 1 R 5 c G U g b W 9 k a W Z p w 6 k u e 0 N v b H V t b j E 1 N j k s M T U 2 O H 0 m c X V v d D s s J n F 1 b 3 Q 7 U 2 V j d G l v b j E v T 2 Z m c 2 h v c m U g d 2 V h b H R o L 1 R 5 c G U g b W 9 k a W Z p w 6 k u e 0 N v b H V t b j E 1 N z A s M T U 2 O X 0 m c X V v d D s s J n F 1 b 3 Q 7 U 2 V j d G l v b j E v T 2 Z m c 2 h v c m U g d 2 V h b H R o L 1 R 5 c G U g b W 9 k a W Z p w 6 k u e 0 N v b H V t b j E 1 N z E s M T U 3 M H 0 m c X V v d D s s J n F 1 b 3 Q 7 U 2 V j d G l v b j E v T 2 Z m c 2 h v c m U g d 2 V h b H R o L 1 R 5 c G U g b W 9 k a W Z p w 6 k u e 0 N v b H V t b j E 1 N z I s M T U 3 M X 0 m c X V v d D s s J n F 1 b 3 Q 7 U 2 V j d G l v b j E v T 2 Z m c 2 h v c m U g d 2 V h b H R o L 1 R 5 c G U g b W 9 k a W Z p w 6 k u e 0 N v b H V t b j E 1 N z M s M T U 3 M n 0 m c X V v d D s s J n F 1 b 3 Q 7 U 2 V j d G l v b j E v T 2 Z m c 2 h v c m U g d 2 V h b H R o L 1 R 5 c G U g b W 9 k a W Z p w 6 k u e 0 N v b H V t b j E 1 N z Q s M T U 3 M 3 0 m c X V v d D s s J n F 1 b 3 Q 7 U 2 V j d G l v b j E v T 2 Z m c 2 h v c m U g d 2 V h b H R o L 1 R 5 c G U g b W 9 k a W Z p w 6 k u e 0 N v b H V t b j E 1 N z U s M T U 3 N H 0 m c X V v d D s s J n F 1 b 3 Q 7 U 2 V j d G l v b j E v T 2 Z m c 2 h v c m U g d 2 V h b H R o L 1 R 5 c G U g b W 9 k a W Z p w 6 k u e 0 N v b H V t b j E 1 N z Y s M T U 3 N X 0 m c X V v d D t d L C Z x d W 9 0 O 1 J l b G F 0 a W 9 u c 2 h p c E l u Z m 8 m c X V v d D s 6 W 1 1 9 I i A v P j w v U 3 R h Y m x l R W 5 0 c m l l c z 4 8 L 0 l 0 Z W 0 + P E l 0 Z W 0 + P E l 0 Z W 1 M b 2 N h d G l v b j 4 8 S X R l b V R 5 c G U + R m 9 y b X V s Y T w v S X R l b V R 5 c G U + P E l 0 Z W 1 Q Y X R o P l N l Y 3 R p b 2 4 x L 0 9 m Z n N o b 3 J l J T I w d 2 V h b H R o L 1 N v d X J j Z T w v S X R l b V B h d G g + P C 9 J d G V t T G 9 j Y X R p b 2 4 + P F N 0 Y W J s Z U V u d H J p Z X M g L z 4 8 L 0 l 0 Z W 0 + P E l 0 Z W 0 + P E l 0 Z W 1 M b 2 N h d G l v b j 4 8 S X R l b V R 5 c G U + R m 9 y b X V s Y T w v S X R l b V R 5 c G U + P E l 0 Z W 1 Q Y X R o P l N l Y 3 R p b 2 4 x L 0 9 m Z n N o b 3 J l J T I w d 2 V h b H R o L 1 R 5 c G U l M j B t b 2 R p Z m k l Q z M l Q T k 8 L 0 l 0 Z W 1 Q Y X R o P j w v S X R l b U x v Y 2 F 0 a W 9 u P j x T d G F i b G V F b n R y a W V z I C 8 + P C 9 J d G V t P j x J d G V t P j x J d G V t T G 9 j Y X R p b 2 4 + P E l 0 Z W 1 U e X B l P k Z v c m 1 1 b G E 8 L 0 l 0 Z W 1 U e X B l P j x J d G V t U G F 0 a D 5 T Z W N 0 a W 9 u M S 9 P Z m Z z a G 9 y Z S U y M H d l Y W x 0 a C U y M C g 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9 m Z n N o b 3 J l X 3 d l Y W x 0 a F 9 f M i I g L z 4 8 R W 5 0 c n k g V H l w Z T 0 i R m l s b G V k Q 2 9 t c G x l d G V S Z X N 1 b H R U b 1 d v c m t z a G V l d C I g V m F s d W U 9 I m w x I i A v P j x F b n R y e S B U e X B l P S J B Z G R l Z F R v R G F 0 Y U 1 v Z G V s I i B W Y W x 1 Z T 0 i b D A i I C 8 + P E V u d H J 5 I F R 5 c G U 9 I k Z p b G x D b 3 V u d C I g V m F s d W U 9 I m w y M j Q i I C 8 + P E V u d H J 5 I F R 5 c G U 9 I k Z p b G x F c n J v c k N v Z G U i I F Z h b H V l P S J z V W 5 r b m 9 3 b i I g L z 4 8 R W 5 0 c n k g V H l w Z T 0 i R m l s b E V y c m 9 y Q 2 9 1 b n Q i I F Z h b H V l P S J s M C I g L z 4 8 R W 5 0 c n k g V H l w Z T 0 i R m l s b E x h c 3 R V c G R h d G V k I i B W Y W x 1 Z T 0 i Z D I w M j E t M T E t M z B U M T E 6 M z Y 6 M D I u N j U y M D g 4 M F o i I C 8 + P E V u d H J 5 I F R 5 c G U 9 I k Z p b G x D b 2 x 1 b W 5 U e X B l c y I g V m F s d W U 9 I n N C Z 1 F G Q k F Z R U J n W T 0 i I C 8 + P E V u d H J 5 I F R 5 c G U 9 I k Z p b G x D b 2 x 1 b W 5 O Y W 1 l c y I g V m F s d W U 9 I n N b J n F 1 b 3 Q 7 Q 2 9 1 b n R y e S Z x d W 9 0 O y w m c X V v d D t T a G F y Z V 9 v Z l 9 n b G 9 i Y W x f b 2 Z m c 2 h v c m V f d 2 V h b H R o X 2 9 3 b m V k X 2 J 5 X 2 N p d G l 6 Z W 5 z X 2 9 m X 2 N v d W 5 0 c n k m c X V v d D s s J n F 1 b 3 Q 7 T 2 Z m c 2 h v c m V f d 2 V h b H R o X 2 9 3 b m V k X 2 J 5 X 2 N p d G l 6 Z W 5 z X 2 9 m X 2 N v d W 5 0 c n l f K F V T R F 9 i a W x s a W 9 u K S Z x d W 9 0 O y w m c X V v d D t P Z m Z z a G 9 y Z V 9 3 Z W F s d G h f b 3 d u Z W R f Y n l f Y 2 l 0 a X p l b n N f b 2 Z f Y 2 9 1 b n R y e V 8 o J V 9 v Z l 9 H R F A p J n F 1 b 3 Q 7 L C Z x d W 9 0 O 1 R h e F 9 y Z X Z l b n V l X 2 x v c 3 M 6 X 0 9 m Z n N o b 3 J l X 3 d l Y W x 0 a F 8 o V V N E X 2 1 p b G x p b 2 4 p J n F 1 b 3 Q 7 L C Z x d W 9 0 O 1 N o Y X J l X 2 9 m X 2 d s b 2 J h b F 9 0 Y X h f b G 9 z c 1 9 p b m Z s a W N 0 Z W R f Y n l f Y 2 9 1 b n R y e S Z x d W 9 0 O y w m c X V v d D t U Y X h f b G 9 z c 1 9 p b m Z s a W N 0 Z W R f b 2 5 f b 3 R o Z X J f Y 2 9 1 b n R y a W V z X y h V U 0 R f b W l s b G l v b i k m c X V v d D s s J n F 1 b 3 Q 7 Q 2 9 s d W 1 u M S 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9 m Z n N o b 3 J l I H d l Y W x 0 a C A o M i k v V H l w Z S B t b 2 R p Z m n D q S 5 7 Q 2 9 1 b n R y e S w w f S Z x d W 9 0 O y w m c X V v d D t T Z W N 0 a W 9 u M S 9 P Z m Z z a G 9 y Z S B 3 Z W F s d G g g K D I p L 1 R 5 c G U g b W 9 k a W Z p w 6 k u e 1 N o Y X J l X 2 9 m X 2 d s b 2 J h b F 9 v Z m Z z a G 9 y Z V 9 3 Z W F s d G h f b 3 d u Z W R f Y n l f Y 2 l 0 a X p l b n N f b 2 Z f Y 2 9 1 b n R y e S w x f S Z x d W 9 0 O y w m c X V v d D t T Z W N 0 a W 9 u M S 9 P Z m Z z a G 9 y Z S B 3 Z W F s d G g g K D I p L 1 R 5 c G U g b W 9 k a W Z p w 6 k u e 0 9 m Z n N o b 3 J l X 3 d l Y W x 0 a F 9 v d 2 5 l Z F 9 i e V 9 j a X R p e m V u c 1 9 v Z l 9 j b 3 V u d H J 5 X y h V U 0 R f Y m l s b G l v b i k s M n 0 m c X V v d D s s J n F 1 b 3 Q 7 U 2 V j d G l v b j E v T 2 Z m c 2 h v c m U g d 2 V h b H R o I C g y K S 9 U e X B l I G 1 v Z G l m a c O p L n t P Z m Z z a G 9 y Z V 9 3 Z W F s d G h f b 3 d u Z W R f Y n l f Y 2 l 0 a X p l b n N f b 2 Z f Y 2 9 1 b n R y e V 8 o J V 9 v Z l 9 H R F A p L D N 9 J n F 1 b 3 Q 7 L C Z x d W 9 0 O 1 N l Y 3 R p b 2 4 x L 0 9 m Z n N o b 3 J l I H d l Y W x 0 a C A o M i k v V H l w Z S B t b 2 R p Z m n D q S 5 7 V G F 4 X 3 J l d m V u d W V f b G 9 z c z p f T 2 Z m c 2 h v c m V f d 2 V h b H R o X y h V U 0 R f b W l s b G l v b i k s N H 0 m c X V v d D s s J n F 1 b 3 Q 7 U 2 V j d G l v b j E v T 2 Z m c 2 h v c m U g d 2 V h b H R o I C g y K S 9 U e X B l I G 1 v Z G l m a c O p L n t T a G F y Z V 9 v Z l 9 n b G 9 i Y W x f d G F 4 X 2 x v c 3 N f a W 5 m b G l j d G V k X 2 J 5 X 2 N v d W 5 0 c n k s N X 0 m c X V v d D s s J n F 1 b 3 Q 7 U 2 V j d G l v b j E v T 2 Z m c 2 h v c m U g d 2 V h b H R o I C g y K S 9 U e X B l I G 1 v Z G l m a c O p L n t U Y X h f b G 9 z c 1 9 p b m Z s a W N 0 Z W R f b 2 5 f b 3 R o Z X J f Y 2 9 1 b n R y a W V z X y h V U 0 R f b W l s b G l v b i k s N n 0 m c X V v d D s s J n F 1 b 3 Q 7 U 2 V j d G l v b j E v T 2 Z m c 2 h v c m U g d 2 V h b H R o I C g y K S 9 U e X B l I G 1 v Z G l m a c O p L n s s N 3 0 m c X V v d D t d L C Z x d W 9 0 O 0 N v b H V t b k N v d W 5 0 J n F 1 b 3 Q 7 O j g s J n F 1 b 3 Q 7 S 2 V 5 Q 2 9 s d W 1 u T m F t Z X M m c X V v d D s 6 W 1 0 s J n F 1 b 3 Q 7 Q 2 9 s d W 1 u S W R l b n R p d G l l c y Z x d W 9 0 O z p b J n F 1 b 3 Q 7 U 2 V j d G l v b j E v T 2 Z m c 2 h v c m U g d 2 V h b H R o I C g y K S 9 U e X B l I G 1 v Z G l m a c O p L n t D b 3 V u d H J 5 L D B 9 J n F 1 b 3 Q 7 L C Z x d W 9 0 O 1 N l Y 3 R p b 2 4 x L 0 9 m Z n N o b 3 J l I H d l Y W x 0 a C A o M i k v V H l w Z S B t b 2 R p Z m n D q S 5 7 U 2 h h c m V f b 2 Z f Z 2 x v Y m F s X 2 9 m Z n N o b 3 J l X 3 d l Y W x 0 a F 9 v d 2 5 l Z F 9 i e V 9 j a X R p e m V u c 1 9 v Z l 9 j b 3 V u d H J 5 L D F 9 J n F 1 b 3 Q 7 L C Z x d W 9 0 O 1 N l Y 3 R p b 2 4 x L 0 9 m Z n N o b 3 J l I H d l Y W x 0 a C A o M i k v V H l w Z S B t b 2 R p Z m n D q S 5 7 T 2 Z m c 2 h v c m V f d 2 V h b H R o X 2 9 3 b m V k X 2 J 5 X 2 N p d G l 6 Z W 5 z X 2 9 m X 2 N v d W 5 0 c n l f K F V T R F 9 i a W x s a W 9 u K S w y f S Z x d W 9 0 O y w m c X V v d D t T Z W N 0 a W 9 u M S 9 P Z m Z z a G 9 y Z S B 3 Z W F s d G g g K D I p L 1 R 5 c G U g b W 9 k a W Z p w 6 k u e 0 9 m Z n N o b 3 J l X 3 d l Y W x 0 a F 9 v d 2 5 l Z F 9 i e V 9 j a X R p e m V u c 1 9 v Z l 9 j b 3 V u d H J 5 X y g l X 2 9 m X 0 d E U C k s M 3 0 m c X V v d D s s J n F 1 b 3 Q 7 U 2 V j d G l v b j E v T 2 Z m c 2 h v c m U g d 2 V h b H R o I C g y K S 9 U e X B l I G 1 v Z G l m a c O p L n t U Y X h f c m V 2 Z W 5 1 Z V 9 s b 3 N z O l 9 P Z m Z z a G 9 y Z V 9 3 Z W F s d G h f K F V T R F 9 t a W x s a W 9 u K S w 0 f S Z x d W 9 0 O y w m c X V v d D t T Z W N 0 a W 9 u M S 9 P Z m Z z a G 9 y Z S B 3 Z W F s d G g g K D I p L 1 R 5 c G U g b W 9 k a W Z p w 6 k u e 1 N o Y X J l X 2 9 m X 2 d s b 2 J h b F 9 0 Y X h f b G 9 z c 1 9 p b m Z s a W N 0 Z W R f Y n l f Y 2 9 1 b n R y e S w 1 f S Z x d W 9 0 O y w m c X V v d D t T Z W N 0 a W 9 u M S 9 P Z m Z z a G 9 y Z S B 3 Z W F s d G g g K D I p L 1 R 5 c G U g b W 9 k a W Z p w 6 k u e 1 R h e F 9 s b 3 N z X 2 l u Z m x p Y 3 R l Z F 9 v b l 9 v d G h l c l 9 j b 3 V u d H J p Z X N f K F V T R F 9 t a W x s a W 9 u K S w 2 f S Z x d W 9 0 O y w m c X V v d D t T Z W N 0 a W 9 u M S 9 P Z m Z z a G 9 y Z S B 3 Z W F s d G g g K D I p L 1 R 5 c G U g b W 9 k a W Z p w 6 k u e y w 3 f S Z x d W 9 0 O 1 0 s J n F 1 b 3 Q 7 U m V s Y X R p b 2 5 z a G l w S W 5 m b y Z x d W 9 0 O z p b X X 0 i I C 8 + P C 9 T d G F i b G V F b n R y a W V z P j w v S X R l b T 4 8 S X R l b T 4 8 S X R l b U x v Y 2 F 0 a W 9 u P j x J d G V t V H l w Z T 5 G b 3 J t d W x h P C 9 J d G V t V H l w Z T 4 8 S X R l b V B h d G g + U 2 V j d G l v b j E v T 2 Z m c 2 h v c m U l M j B 3 Z W F s d G g l M j A o M i k v U 2 9 1 c m N l P C 9 J d G V t U G F 0 a D 4 8 L 0 l 0 Z W 1 M b 2 N h d G l v b j 4 8 U 3 R h Y m x l R W 5 0 c m l l c y A v P j w v S X R l b T 4 8 S X R l b T 4 8 S X R l b U x v Y 2 F 0 a W 9 u P j x J d G V t V H l w Z T 5 G b 3 J t d W x h P C 9 J d G V t V H l w Z T 4 8 S X R l b V B h d G g + U 2 V j d G l v b j E v T 2 Z m c 2 h v c m U l M j B 3 Z W F s d G g l M j A o M i k v R W 4 t d C V D M y V B Q X R l c y U y M H B y b 2 1 1 c z w v S X R l b V B h d G g + P C 9 J d G V t T G 9 j Y X R p b 2 4 + P F N 0 Y W J s Z U V u d H J p Z X M g L z 4 8 L 0 l 0 Z W 0 + P E l 0 Z W 0 + P E l 0 Z W 1 M b 2 N h d G l v b j 4 8 S X R l b V R 5 c G U + R m 9 y b X V s Y T w v S X R l b V R 5 c G U + P E l 0 Z W 1 Q Y X R o P l N l Y 3 R p b 2 4 x L 0 9 m Z n N o b 3 J l J T I w d 2 V h b H R o J T I w K D I p L 1 R 5 c G U l M j B t b 2 R p Z m k l Q z M l Q T k 8 L 0 l 0 Z W 1 Q Y X R o P j w v S X R l b U x v Y 2 F 0 a W 9 u P j x T d G F i b G V F b n R y a W V z I C 8 + P C 9 J d G V t P j w v S X R l b X M + P C 9 M b 2 N h b F B h Y 2 t h Z 2 V N Z X R h Z G F 0 Y U Z p b G U + F g A A A F B L B Q Y A A A A A A A A A A A A A A A A A A A A A A A D a A A A A A Q A A A N C M n d 8 B F d E R j H o A w E / C l + s B A A A A C b x x r 4 Q I I U q i y 0 J 6 r V K T f Q A A A A A C A A A A A A A D Z g A A w A A A A B A A A A B u H D g y M 1 / I w 1 8 n t e U X v W g y A A A A A A S A A A C g A A A A E A A A A F k Q c / c Y q E B w v c q 3 9 P 4 W 9 3 1 Q A A A A 8 n r M h N e S F C F s D m m + g j J a S O z Y C / q A a 1 1 8 L A T M g K f 1 M H w l A u n n S y + z h Q 3 J l k G v b u i 7 k d J D d y T u Y g k k L G d Q o E G T O I z 2 4 k N k Q q o R q L D I N l X S A k g U A A A A Q r v 6 p X Z 8 u S b X A 8 f Z p 3 E W H M s y Z d 8 = < / D a t a M a s h u p > 
</file>

<file path=customXml/itemProps1.xml><?xml version="1.0" encoding="utf-8"?>
<ds:datastoreItem xmlns:ds="http://schemas.openxmlformats.org/officeDocument/2006/customXml" ds:itemID="{661E57C4-4C8C-42E5-9938-AEEB2D1E61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Summary</vt:lpstr>
      <vt:lpstr>Figure 1</vt:lpstr>
      <vt:lpstr>Figure 2</vt:lpstr>
      <vt:lpstr>Figure 3</vt:lpstr>
      <vt:lpstr>overview</vt:lpstr>
      <vt:lpstr>overview_tax</vt:lpstr>
      <vt:lpstr>references</vt:lpstr>
      <vt:lpstr>Zucman_2017</vt:lpstr>
      <vt:lpstr>Pellegrini et al. Table 4.5</vt:lpstr>
      <vt:lpstr>Pellegrini et al. Table 4.6</vt:lpstr>
      <vt:lpstr>AJZ 2017 T.A1</vt:lpstr>
      <vt:lpstr>AJZ 2017 T.A3</vt:lpstr>
      <vt:lpstr>BCG 2017</vt:lpstr>
      <vt:lpstr>Vellutini et al. table 3</vt:lpstr>
      <vt:lpstr>Vellutini et al. table 7</vt:lpstr>
      <vt:lpstr>Vellutini Appendix 5</vt:lpstr>
      <vt:lpstr>TJN 2020</vt:lpstr>
      <vt:lpstr>TJN 2021</vt:lpstr>
      <vt:lpstr>EC &amp; ECORYS 2021</vt:lpstr>
      <vt:lpstr>IMF 2018</vt:lpstr>
      <vt:lpstr>other data</vt:lpstr>
      <vt:lpstr>NGDPD</vt:lpstr>
      <vt:lpstr>OECD 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created xsi:type="dcterms:W3CDTF">2021-04-30T17:15:21Z</dcterms:created>
  <dcterms:modified xsi:type="dcterms:W3CDTF">2022-02-24T14:48:25Z</dcterms:modified>
</cp:coreProperties>
</file>